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1" documentId="8_{88FD86BB-2886-4CD5-83E6-91A6531EBECA}" xr6:coauthVersionLast="47" xr6:coauthVersionMax="47" xr10:uidLastSave="{73DDC9C4-B967-452B-9617-684B415B69CD}"/>
  <bookViews>
    <workbookView xWindow="28680" yWindow="-120" windowWidth="29040" windowHeight="15840" firstSheet="2" activeTab="2" xr2:uid="{00000000-000D-0000-FFFF-FFFF00000000}"/>
  </bookViews>
  <sheets>
    <sheet name="START" sheetId="2" state="hidden" r:id="rId1"/>
    <sheet name="PERSONAL MONTHLY BUDGET" sheetId="1" state="hidden" r:id="rId2"/>
    <sheet name=" MONTHLY BUDGET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E11" i="3" s="1"/>
  <c r="C12" i="3"/>
  <c r="E12" i="3" s="1"/>
  <c r="J17" i="3"/>
  <c r="I17" i="3"/>
  <c r="J28" i="3"/>
  <c r="I28" i="3"/>
  <c r="J38" i="3"/>
  <c r="I38" i="3"/>
  <c r="J47" i="3"/>
  <c r="I47" i="3"/>
  <c r="J59" i="3"/>
  <c r="I59" i="3"/>
  <c r="J67" i="3"/>
  <c r="I67" i="3"/>
  <c r="J82" i="3"/>
  <c r="I82" i="3"/>
  <c r="D91" i="3"/>
  <c r="C91" i="3"/>
  <c r="D72" i="3"/>
  <c r="C72" i="3"/>
  <c r="D65" i="3"/>
  <c r="C65" i="3"/>
  <c r="D58" i="3"/>
  <c r="C58" i="3"/>
  <c r="D52" i="3"/>
  <c r="C52" i="3"/>
  <c r="D40" i="3"/>
  <c r="C40" i="3"/>
  <c r="D21" i="3"/>
  <c r="C21" i="3"/>
  <c r="D13" i="3"/>
  <c r="K73" i="3"/>
  <c r="K74" i="3"/>
  <c r="K75" i="3"/>
  <c r="K76" i="3"/>
  <c r="K77" i="3"/>
  <c r="K78" i="3"/>
  <c r="K65" i="3"/>
  <c r="K79" i="3"/>
  <c r="K80" i="3"/>
  <c r="E79" i="3"/>
  <c r="E80" i="3"/>
  <c r="E85" i="3"/>
  <c r="E86" i="3"/>
  <c r="E87" i="3"/>
  <c r="E88" i="3"/>
  <c r="E89" i="3"/>
  <c r="E82" i="3"/>
  <c r="E83" i="3"/>
  <c r="E38" i="3"/>
  <c r="E17" i="3"/>
  <c r="K34" i="3"/>
  <c r="K22" i="3"/>
  <c r="K11" i="3"/>
  <c r="E47" i="3"/>
  <c r="E35" i="3"/>
  <c r="E33" i="3"/>
  <c r="E34" i="3"/>
  <c r="E31" i="3"/>
  <c r="E30" i="3"/>
  <c r="K81" i="3"/>
  <c r="K72" i="3"/>
  <c r="K71" i="3"/>
  <c r="K70" i="3"/>
  <c r="K45" i="3"/>
  <c r="K25" i="3"/>
  <c r="K37" i="3"/>
  <c r="K36" i="3"/>
  <c r="K35" i="3"/>
  <c r="K33" i="3"/>
  <c r="K32" i="3"/>
  <c r="K31" i="3"/>
  <c r="K21" i="3"/>
  <c r="K27" i="3"/>
  <c r="K26" i="3"/>
  <c r="K24" i="3"/>
  <c r="K23" i="3"/>
  <c r="K20" i="3"/>
  <c r="E44" i="3"/>
  <c r="E46" i="3"/>
  <c r="E49" i="3"/>
  <c r="E48" i="3"/>
  <c r="E76" i="3"/>
  <c r="E18" i="3"/>
  <c r="K16" i="3"/>
  <c r="K15" i="3"/>
  <c r="K14" i="3"/>
  <c r="K13" i="3"/>
  <c r="K12" i="3"/>
  <c r="K10" i="3"/>
  <c r="K66" i="3"/>
  <c r="K64" i="3"/>
  <c r="K63" i="3"/>
  <c r="K62" i="3"/>
  <c r="K46" i="3"/>
  <c r="K44" i="3"/>
  <c r="K43" i="3"/>
  <c r="K42" i="3"/>
  <c r="K41" i="3"/>
  <c r="E57" i="3"/>
  <c r="E56" i="3"/>
  <c r="E20" i="3"/>
  <c r="E55" i="3"/>
  <c r="E19" i="3"/>
  <c r="E16" i="3"/>
  <c r="E64" i="3"/>
  <c r="E63" i="3"/>
  <c r="E71" i="3"/>
  <c r="E62" i="3"/>
  <c r="E70" i="3"/>
  <c r="E61" i="3"/>
  <c r="E69" i="3"/>
  <c r="E68" i="3"/>
  <c r="E51" i="3"/>
  <c r="E90" i="3"/>
  <c r="E45" i="3"/>
  <c r="E84" i="3"/>
  <c r="E50" i="3"/>
  <c r="E81" i="3"/>
  <c r="E78" i="3"/>
  <c r="E77" i="3"/>
  <c r="E43" i="3"/>
  <c r="E75" i="3"/>
  <c r="E39" i="3"/>
  <c r="K58" i="3"/>
  <c r="E37" i="3"/>
  <c r="K57" i="3"/>
  <c r="E36" i="3"/>
  <c r="K56" i="3"/>
  <c r="E32" i="3"/>
  <c r="K55" i="3"/>
  <c r="E29" i="3"/>
  <c r="K54" i="3"/>
  <c r="E28" i="3"/>
  <c r="K53" i="3"/>
  <c r="E27" i="3"/>
  <c r="K52" i="3"/>
  <c r="E26" i="3"/>
  <c r="K51" i="3"/>
  <c r="E25" i="3"/>
  <c r="K50" i="3"/>
  <c r="E24" i="3"/>
  <c r="E6" i="3"/>
  <c r="K3" i="3" s="1"/>
  <c r="E10" i="1"/>
  <c r="E6" i="1"/>
  <c r="J61" i="1"/>
  <c r="J59" i="1"/>
  <c r="J53" i="1"/>
  <c r="J54" i="1"/>
  <c r="J55" i="1"/>
  <c r="J56" i="1"/>
  <c r="J47" i="1"/>
  <c r="J48" i="1"/>
  <c r="J49" i="1"/>
  <c r="J41" i="1"/>
  <c r="J42" i="1"/>
  <c r="J43" i="1"/>
  <c r="J34" i="1"/>
  <c r="J35" i="1"/>
  <c r="J36" i="1"/>
  <c r="J37" i="1"/>
  <c r="J25" i="1"/>
  <c r="J26" i="1"/>
  <c r="J27" i="1"/>
  <c r="J28" i="1"/>
  <c r="J29" i="1"/>
  <c r="J30" i="1"/>
  <c r="J13" i="1"/>
  <c r="J14" i="1"/>
  <c r="J15" i="1"/>
  <c r="J16" i="1"/>
  <c r="J17" i="1"/>
  <c r="J18" i="1"/>
  <c r="J19" i="1"/>
  <c r="J20" i="1"/>
  <c r="J21" i="1"/>
  <c r="E57" i="1"/>
  <c r="E58" i="1"/>
  <c r="E59" i="1"/>
  <c r="E60" i="1"/>
  <c r="E61" i="1"/>
  <c r="E62" i="1"/>
  <c r="E63" i="1"/>
  <c r="E49" i="1"/>
  <c r="E50" i="1"/>
  <c r="E51" i="1"/>
  <c r="E52" i="1"/>
  <c r="E53" i="1"/>
  <c r="E43" i="1"/>
  <c r="E44" i="1"/>
  <c r="E45" i="1"/>
  <c r="E36" i="1"/>
  <c r="E37" i="1"/>
  <c r="E38" i="1"/>
  <c r="E39" i="1"/>
  <c r="E26" i="1"/>
  <c r="E27" i="1"/>
  <c r="E28" i="1"/>
  <c r="E29" i="1"/>
  <c r="E30" i="1"/>
  <c r="E31" i="1"/>
  <c r="E32" i="1"/>
  <c r="E13" i="1"/>
  <c r="E14" i="1"/>
  <c r="E15" i="1"/>
  <c r="E16" i="1"/>
  <c r="E17" i="1"/>
  <c r="E18" i="1"/>
  <c r="E19" i="1"/>
  <c r="E20" i="1"/>
  <c r="E21" i="1"/>
  <c r="E22" i="1"/>
  <c r="C10" i="3" l="1"/>
  <c r="E10" i="3" s="1"/>
  <c r="E13" i="3" s="1"/>
  <c r="C13" i="3"/>
  <c r="K86" i="3" s="1"/>
  <c r="K88" i="3"/>
  <c r="K4" i="3" s="1"/>
  <c r="K5" i="3" s="1"/>
  <c r="K82" i="3"/>
  <c r="K38" i="3"/>
  <c r="K28" i="3"/>
  <c r="K67" i="3"/>
  <c r="E52" i="3"/>
  <c r="K59" i="3"/>
  <c r="E21" i="3"/>
  <c r="E58" i="3"/>
  <c r="E72" i="3"/>
  <c r="E65" i="3"/>
  <c r="K17" i="3"/>
  <c r="E91" i="3"/>
  <c r="E40" i="3"/>
  <c r="K47" i="3"/>
  <c r="J38" i="1"/>
  <c r="J31" i="1"/>
  <c r="J6" i="1"/>
  <c r="J4" i="1"/>
  <c r="J8" i="1" s="1"/>
  <c r="E46" i="1"/>
  <c r="E23" i="1"/>
  <c r="E64" i="1"/>
  <c r="J44" i="1"/>
  <c r="J63" i="1"/>
  <c r="E40" i="1"/>
  <c r="E54" i="1"/>
  <c r="J50" i="1"/>
  <c r="J57" i="1"/>
  <c r="E33" i="1"/>
  <c r="J22" i="1"/>
  <c r="K90" i="3" l="1"/>
</calcChain>
</file>

<file path=xl/sharedStrings.xml><?xml version="1.0" encoding="utf-8"?>
<sst xmlns="http://schemas.openxmlformats.org/spreadsheetml/2006/main" count="366" uniqueCount="156">
  <si>
    <t>ABOUT THIS TEMPLATE</t>
  </si>
  <si>
    <t>Use this personal monthly budget worksheet to track your projected and actual monthly income and projected and actual cost.</t>
  </si>
  <si>
    <t>Enter expenses incurred on various categories in respective tables.</t>
  </si>
  <si>
    <t>Projected balance, actual balance, and difference are auto-calculated.</t>
  </si>
  <si>
    <t>Note: </t>
  </si>
  <si>
    <t>Additional instructions have been provided in column A in PERSONAL MONTHLY BUDGET worksheet. This text has been intentionally hidden. To remove text, select column A, then select DELETE. To unhide text, select column A, then change font color.</t>
  </si>
  <si>
    <t>To learn more about tables in the worksheet, press SHIFT and then F10 within a table, select the TABLE option, and then select ALTERNATIVE TEXT.</t>
  </si>
  <si>
    <t>Create a Personal Monthly Budget in this worksheet. Helpful instructions on how to use this worksheet are in cells in this column. Arrow down to get started.</t>
  </si>
  <si>
    <t>Title of this worksheet is in cell at right. Next instruction is in cell A4.</t>
  </si>
  <si>
    <t>PERSONAL MONTHLY BUDGET</t>
  </si>
  <si>
    <t>Projected Monthly Income label is in cell at right. Enter Income 1 in cell E4 and Extra Income in E5 to calculate Total monthly income in E6. Next instruction is in cell A6.</t>
  </si>
  <si>
    <t>PROJECTED MONTHLY INCOME</t>
  </si>
  <si>
    <t>Income 1</t>
  </si>
  <si>
    <t>PROJECTED BALANCE 
(Projected income minus expenses)</t>
  </si>
  <si>
    <t>Extra income</t>
  </si>
  <si>
    <t>Projected Balance is auto calculated in cell J4, Actual Balance in J6, and Difference in J8. Next instruction is in cell A8.</t>
  </si>
  <si>
    <t>Total monthly income</t>
  </si>
  <si>
    <t>ACTUAL BALANCE 
(Actual income minus expenses)</t>
  </si>
  <si>
    <t>Actual Monthly Income label is in cell at right. Enter Income 1 in cell E8 and Extra Income in E9 to calculate Total monthly income in E10. Next instruction is in cell A12.</t>
  </si>
  <si>
    <t>ACTUAL MONTHLY INCOME</t>
  </si>
  <si>
    <t>DIFFERENCE 
(Actual minus projected)</t>
  </si>
  <si>
    <t>Enter details in Housing table starting in cell at right and in Entertainment table starting in cell G12. Next instruction is in cell A25.</t>
  </si>
  <si>
    <t>HOUSING</t>
  </si>
  <si>
    <t>Projected Cost</t>
  </si>
  <si>
    <t>Actual Cost</t>
  </si>
  <si>
    <t>Difference</t>
  </si>
  <si>
    <t>ENTERTAINMENT</t>
  </si>
  <si>
    <t>Mortgage or rent</t>
  </si>
  <si>
    <t>Night out</t>
  </si>
  <si>
    <t>Phone</t>
  </si>
  <si>
    <t>Music platforms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</si>
  <si>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</si>
  <si>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</si>
  <si>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</si>
  <si>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</si>
  <si>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</si>
  <si>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</si>
  <si>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</si>
  <si>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</si>
  <si>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</si>
  <si>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</si>
  <si>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</si>
  <si>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</si>
  <si>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Subtotal</t>
  </si>
  <si>
    <t>LOANS</t>
  </si>
  <si>
    <t>Enter details in Transportation table starting in cell at right and in Loans table starting in cell G24. Next instruction is in cell A35.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</si>
  <si>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</si>
  <si>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</si>
  <si>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</si>
  <si>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</si>
  <si>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</si>
  <si>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</si>
  <si>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</si>
  <si>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</si>
  <si>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</si>
  <si>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</si>
  <si>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</si>
  <si>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</si>
  <si>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Enter details in Insurance table starting in cell at right and in Taxes table starting in cell G33. Next instruction is in cell A42.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</si>
  <si>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</si>
  <si>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</si>
  <si>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</si>
  <si>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</si>
  <si>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</si>
  <si>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</si>
  <si>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</si>
  <si>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</si>
  <si>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Enter details in Food table starting in cell at right and in Savings table starting in cell G40. Next instruction is in cell A48.</t>
  </si>
  <si>
    <t>FOOD</t>
  </si>
  <si>
    <t>Investment account</t>
  </si>
  <si>
    <t>Groceries</t>
  </si>
  <si>
    <t>Dining out</t>
  </si>
  <si>
    <t>GIFTS AND DONATIONS</t>
  </si>
  <si>
    <t>Charity 1</t>
  </si>
  <si>
    <t>Enter details in Pets table starting in cell at right and in Gifts table starting in cell G46. Next instruction is in cell A56.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</si>
  <si>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</si>
  <si>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</si>
  <si>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</si>
  <si>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</si>
  <si>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</si>
  <si>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</si>
  <si>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</si>
  <si>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</si>
  <si>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</si>
  <si>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</si>
  <si>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</si>
  <si>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Enter details in Personal Care table starting in cell at right and in Legal table starting in cell G52. Next instruction is in cell A59.</t>
  </si>
  <si>
    <t>PERSONAL CARE</t>
  </si>
  <si>
    <t>Hair/nails</t>
  </si>
  <si>
    <t>Total Projected Cost is auto calculated in cell J59, Total Actual Cost in J61, and Total Difference in J63.</t>
  </si>
  <si>
    <t>Clothing</t>
  </si>
  <si>
    <t>TOTAL PROJECTED COST</t>
  </si>
  <si>
    <t>Dry cleaning</t>
  </si>
  <si>
    <t>Health club</t>
  </si>
  <si>
    <t>TOTAL ACTUAL COST</t>
  </si>
  <si>
    <t>Organization dues or fees</t>
  </si>
  <si>
    <t>TOTAL DIFFERENCE</t>
  </si>
  <si>
    <t>MONTHLY INCOME</t>
  </si>
  <si>
    <t>Tithes &amp; Offerings</t>
  </si>
  <si>
    <t>Savings (High Yield)</t>
  </si>
  <si>
    <t>Note</t>
  </si>
  <si>
    <t>Notes</t>
  </si>
  <si>
    <t>Personal Loan</t>
  </si>
  <si>
    <t>Student Loan</t>
  </si>
  <si>
    <t>Car Loan</t>
  </si>
  <si>
    <t>Vehicle Loan/Lease Pmt</t>
  </si>
  <si>
    <t>Bus/Train/taxi/Ride Share fare/Pass</t>
  </si>
  <si>
    <t>Toll Fees</t>
  </si>
  <si>
    <t>Auto Insurance</t>
  </si>
  <si>
    <t>Fuel/Gas Costs</t>
  </si>
  <si>
    <t>Maintenance and Repairs</t>
  </si>
  <si>
    <t>Day Care</t>
  </si>
  <si>
    <t>Nursing Home</t>
  </si>
  <si>
    <t xml:space="preserve">Youth Dependant Care </t>
  </si>
  <si>
    <t xml:space="preserve">Elder Dependent Care </t>
  </si>
  <si>
    <t>School</t>
  </si>
  <si>
    <t>Activities (Sports, Dance, etc)</t>
  </si>
  <si>
    <t>Allowance/Lunch Money</t>
  </si>
  <si>
    <t>Adult Day Care</t>
  </si>
  <si>
    <t>Transportation</t>
  </si>
  <si>
    <t>Medical/Prescriptions</t>
  </si>
  <si>
    <t>Gym/Health club</t>
  </si>
  <si>
    <t>PET Care</t>
  </si>
  <si>
    <t>DayCare/Hotel</t>
  </si>
  <si>
    <t>Subscriptions and Other Membership Fees</t>
  </si>
  <si>
    <t>Internet</t>
  </si>
  <si>
    <t>Phone (Landline)</t>
  </si>
  <si>
    <t>Phone (Cell phone(s))</t>
  </si>
  <si>
    <t>HOA Fees</t>
  </si>
  <si>
    <t>Lawn Care</t>
  </si>
  <si>
    <t>Pest Control</t>
  </si>
  <si>
    <t>Parking Fees</t>
  </si>
  <si>
    <t>Dental</t>
  </si>
  <si>
    <t>Emergency Fund (High Yield)</t>
  </si>
  <si>
    <t>Retirement account (401, IRA, etc)</t>
  </si>
  <si>
    <t>Home or Renters</t>
  </si>
  <si>
    <t>Property Taxes</t>
  </si>
  <si>
    <t>Licensing/Registration Fees/Taxes</t>
  </si>
  <si>
    <t>Debt</t>
  </si>
  <si>
    <t>ENTERTAINMENT &amp; SHOPPING</t>
  </si>
  <si>
    <t>Gifts</t>
  </si>
  <si>
    <t>Store/Credit Card</t>
  </si>
  <si>
    <t>Gas Card</t>
  </si>
  <si>
    <t>Refinance/HEL/HELOC</t>
  </si>
  <si>
    <t>Child Support</t>
  </si>
  <si>
    <t>Google</t>
  </si>
  <si>
    <t>Apple</t>
  </si>
  <si>
    <t>Budgeted Cost</t>
  </si>
  <si>
    <t>TOTAL BUDGETED COST</t>
  </si>
  <si>
    <t>Income 2</t>
  </si>
  <si>
    <t>Income 3</t>
  </si>
  <si>
    <t>DIFFERENCE</t>
  </si>
  <si>
    <t xml:space="preserve">Income - Actual Costs </t>
  </si>
  <si>
    <t>INCOME</t>
  </si>
  <si>
    <t>ACTUAL COSTS/EXPENSES</t>
  </si>
  <si>
    <t>MONTHLY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</si>
</sst>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5" x14ac:knownFonts="1">
    <font>
      <sz val="10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b/>
      <sz val="10"/>
      <color theme="1" tint="0.24994659260841701"/>
      <name val="Century Gothic"/>
      <family val="2"/>
      <scheme val="major"/>
    </font>
    <font>
      <sz val="22"/>
      <color theme="3" tint="0.24994659260841701"/>
      <name val="Century Gothic"/>
      <family val="2"/>
      <scheme val="major"/>
    </font>
    <font>
      <sz val="11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b/>
      <sz val="16"/>
      <color theme="1" tint="0.24994659260841701"/>
      <name val="Century Gothic"/>
      <family val="2"/>
      <scheme val="major"/>
    </font>
    <font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3" tint="0.24994659260841701"/>
      <name val="Century Gothic"/>
      <family val="2"/>
      <scheme val="major"/>
    </font>
    <font>
      <sz val="10"/>
      <name val="Calibri"/>
      <family val="2"/>
      <scheme val="minor"/>
    </font>
    <font>
      <b/>
      <sz val="10"/>
      <color theme="1" tint="0.2499465926084170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95A13D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67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/>
      <diagonal/>
    </border>
  </borders>
  <cellStyleXfs count="7">
    <xf numFmtId="0" fontId="0" fillId="0" borderId="0"/>
    <xf numFmtId="0" fontId="5" fillId="0" borderId="7" applyNumberFormat="0" applyFill="0" applyAlignment="0" applyProtection="0"/>
    <xf numFmtId="0" fontId="3" fillId="0" borderId="8" applyNumberFormat="0" applyFill="0" applyBorder="0" applyAlignment="0" applyProtection="0"/>
    <xf numFmtId="0" fontId="4" fillId="0" borderId="9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5" fillId="0" borderId="7" xfId="1"/>
    <xf numFmtId="0" fontId="2" fillId="0" borderId="0" xfId="0" applyFont="1"/>
    <xf numFmtId="164" fontId="0" fillId="0" borderId="0" xfId="0" applyNumberFormat="1"/>
    <xf numFmtId="0" fontId="3" fillId="0" borderId="0" xfId="0" applyFont="1"/>
    <xf numFmtId="8" fontId="3" fillId="0" borderId="2" xfId="0" applyNumberFormat="1" applyFont="1" applyBorder="1"/>
    <xf numFmtId="8" fontId="3" fillId="0" borderId="3" xfId="0" applyNumberFormat="1" applyFont="1" applyBorder="1"/>
    <xf numFmtId="8" fontId="4" fillId="2" borderId="4" xfId="0" applyNumberFormat="1" applyFont="1" applyFill="1" applyBorder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10" fillId="0" borderId="0" xfId="0" applyFont="1"/>
    <xf numFmtId="0" fontId="9" fillId="3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8" fontId="3" fillId="0" borderId="10" xfId="0" applyNumberFormat="1" applyFont="1" applyBorder="1" applyAlignment="1">
      <alignment horizontal="center"/>
    </xf>
    <xf numFmtId="0" fontId="5" fillId="0" borderId="7" xfId="1" applyAlignment="1">
      <alignment horizontal="center"/>
    </xf>
    <xf numFmtId="8" fontId="4" fillId="2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2" applyBorder="1" applyAlignment="1">
      <alignment horizontal="center" vertical="center"/>
    </xf>
    <xf numFmtId="0" fontId="12" fillId="0" borderId="7" xfId="1" applyFont="1"/>
    <xf numFmtId="0" fontId="12" fillId="0" borderId="7" xfId="1" applyFont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applyFill="1" applyAlignment="1">
      <alignment wrapText="1"/>
    </xf>
    <xf numFmtId="0" fontId="0" fillId="10" borderId="0" xfId="0" applyFill="1"/>
    <xf numFmtId="0" fontId="0" fillId="10" borderId="0" xfId="0" applyFill="1" applyAlignment="1">
      <alignment horizontal="center"/>
    </xf>
    <xf numFmtId="0" fontId="13" fillId="6" borderId="0" xfId="0" applyFont="1" applyFill="1"/>
    <xf numFmtId="0" fontId="13" fillId="6" borderId="0" xfId="0" applyFont="1" applyFill="1" applyAlignment="1">
      <alignment horizontal="center"/>
    </xf>
    <xf numFmtId="0" fontId="13" fillId="7" borderId="0" xfId="0" applyFont="1" applyFill="1"/>
    <xf numFmtId="0" fontId="13" fillId="7" borderId="0" xfId="0" applyFont="1" applyFill="1" applyAlignment="1">
      <alignment horizontal="center"/>
    </xf>
    <xf numFmtId="164" fontId="0" fillId="12" borderId="0" xfId="0" applyNumberFormat="1" applyFill="1" applyAlignment="1">
      <alignment horizontal="center"/>
    </xf>
    <xf numFmtId="164" fontId="0" fillId="13" borderId="0" xfId="0" applyNumberFormat="1" applyFill="1" applyAlignment="1">
      <alignment horizontal="center"/>
    </xf>
    <xf numFmtId="0" fontId="3" fillId="0" borderId="2" xfId="2" applyBorder="1" applyAlignment="1">
      <alignment vertical="center" wrapText="1"/>
    </xf>
    <xf numFmtId="0" fontId="3" fillId="0" borderId="3" xfId="2" applyBorder="1" applyAlignment="1">
      <alignment vertical="center" wrapText="1"/>
    </xf>
    <xf numFmtId="0" fontId="3" fillId="0" borderId="4" xfId="2" applyBorder="1" applyAlignment="1">
      <alignment vertical="center" wrapText="1"/>
    </xf>
    <xf numFmtId="0" fontId="3" fillId="0" borderId="1" xfId="2" applyBorder="1" applyAlignment="1">
      <alignment horizontal="left" vertical="center" wrapText="1"/>
    </xf>
    <xf numFmtId="0" fontId="3" fillId="0" borderId="1" xfId="2" applyBorder="1" applyAlignment="1">
      <alignment horizontal="left" vertical="center"/>
    </xf>
    <xf numFmtId="0" fontId="3" fillId="0" borderId="5" xfId="2" applyBorder="1" applyAlignment="1">
      <alignment vertical="center"/>
    </xf>
    <xf numFmtId="0" fontId="3" fillId="0" borderId="6" xfId="2" applyBorder="1" applyAlignment="1">
      <alignment vertical="center"/>
    </xf>
    <xf numFmtId="8" fontId="4" fillId="2" borderId="1" xfId="0" applyNumberFormat="1" applyFont="1" applyFill="1" applyBorder="1" applyAlignment="1">
      <alignment vertical="center"/>
    </xf>
    <xf numFmtId="0" fontId="4" fillId="0" borderId="1" xfId="3" applyBorder="1" applyAlignment="1">
      <alignment horizontal="left" vertical="center"/>
    </xf>
    <xf numFmtId="8" fontId="4" fillId="2" borderId="14" xfId="0" applyNumberFormat="1" applyFont="1" applyFill="1" applyBorder="1" applyAlignment="1">
      <alignment horizontal="center" vertical="center"/>
    </xf>
    <xf numFmtId="8" fontId="4" fillId="2" borderId="0" xfId="0" applyNumberFormat="1" applyFont="1" applyFill="1" applyAlignment="1">
      <alignment horizontal="center" vertical="center"/>
    </xf>
    <xf numFmtId="0" fontId="3" fillId="0" borderId="5" xfId="2" applyBorder="1" applyAlignment="1">
      <alignment horizontal="left"/>
    </xf>
    <xf numFmtId="0" fontId="3" fillId="0" borderId="12" xfId="2" applyBorder="1" applyAlignment="1">
      <alignment horizontal="left"/>
    </xf>
    <xf numFmtId="0" fontId="3" fillId="0" borderId="6" xfId="2" applyBorder="1" applyAlignment="1">
      <alignment horizontal="left"/>
    </xf>
    <xf numFmtId="8" fontId="3" fillId="11" borderId="10" xfId="0" applyNumberFormat="1" applyFont="1" applyFill="1" applyBorder="1" applyAlignment="1">
      <alignment horizontal="center" vertical="center"/>
    </xf>
    <xf numFmtId="8" fontId="14" fillId="12" borderId="10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3" fillId="0" borderId="12" xfId="2" applyBorder="1" applyAlignment="1">
      <alignment horizontal="left" vertical="center"/>
    </xf>
    <xf numFmtId="0" fontId="3" fillId="0" borderId="11" xfId="2" applyBorder="1" applyAlignment="1">
      <alignment horizontal="left" vertical="center"/>
    </xf>
    <xf numFmtId="0" fontId="3" fillId="0" borderId="13" xfId="0" applyFont="1" applyBorder="1" applyAlignment="1">
      <alignment horizontal="left"/>
    </xf>
    <xf numFmtId="0" fontId="3" fillId="0" borderId="10" xfId="2" applyBorder="1" applyAlignment="1">
      <alignment horizontal="center" vertical="center" wrapText="1"/>
    </xf>
  </cellXfs>
  <cellStyles count="7">
    <cellStyle name="Currency 2" xfId="5" xr:uid="{28F1B08D-7D31-4621-9FC9-F0D94767A144}"/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Normal 2" xfId="4" xr:uid="{8B09E50B-0781-4632-965C-143618065867}"/>
    <cellStyle name="Percent 2" xfId="6" xr:uid="{F8A7BCD1-15CD-4C8D-888B-695182D11113}"/>
  </cellStyles>
  <dxfs count="203">
    <dxf>
      <font>
        <color rgb="FFC00000"/>
      </font>
    </dxf>
    <dxf>
      <font>
        <color rgb="FFC00000"/>
      </font>
    </dxf>
    <dxf>
      <font>
        <color rgb="FFC00000"/>
      </font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fill>
        <patternFill patternType="solid">
          <fgColor indexed="64"/>
          <bgColor rgb="FFFF6600"/>
        </patternFill>
      </fill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fill>
        <patternFill patternType="solid">
          <fgColor indexed="64"/>
          <bgColor theme="7" tint="-0.499984740745262"/>
        </patternFill>
      </fill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solid">
          <fgColor indexed="64"/>
          <bgColor rgb="FF95A13D"/>
        </patternFill>
      </fill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fill>
        <patternFill patternType="solid">
          <fgColor indexed="64"/>
          <bgColor rgb="FFE67300"/>
        </patternFill>
      </fill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7" tint="0.39997558519241921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95A13D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8" tint="0.39997558519241921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7" tint="-0.499984740745262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FF6600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E67300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7" tint="0.39997558519241921"/>
        </patternFill>
      </fill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8" tint="-0.249977111117893"/>
        </patternFill>
      </fill>
    </dxf>
    <dxf>
      <alignment horizontal="center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numFmt numFmtId="164" formatCode="&quot;$&quot;#,##0.00"/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8" tint="0.39997558519241921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TableStyleLight9" defaultPivotStyle="PivotStyleLight16">
    <tableStyle name="Personal monthly budget" pivot="0" count="7" xr9:uid="{DF2684C2-C435-47FA-9646-E632C3AE8948}">
      <tableStyleElement type="wholeTable" dxfId="202"/>
      <tableStyleElement type="headerRow" dxfId="201"/>
      <tableStyleElement type="totalRow" dxfId="200"/>
      <tableStyleElement type="firstColumn" dxfId="199"/>
      <tableStyleElement type="lastColumn" dxfId="198"/>
      <tableStyleElement type="firstRowStripe" dxfId="197"/>
      <tableStyleElement type="firstColumnStripe" dxfId="196"/>
    </tableStyle>
  </tableStyles>
  <colors>
    <mruColors>
      <color rgb="FF95A13D"/>
      <color rgb="FFFF6600"/>
      <color rgb="FFE67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0</xdr:row>
      <xdr:rowOff>0</xdr:rowOff>
    </xdr:from>
    <xdr:to>
      <xdr:col>6</xdr:col>
      <xdr:colOff>44450</xdr:colOff>
      <xdr:row>11</xdr:row>
      <xdr:rowOff>27830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F3C9B94-0BE6-07D6-CF59-9F381ABDF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6725" y="0"/>
          <a:ext cx="2057400" cy="207888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2:E23" totalsRowCount="1">
  <autoFilter ref="B12:E22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Subtotal"/>
    <tableColumn id="2" xr3:uid="{00000000-0010-0000-0000-000002000000}" name="Projected Cost"/>
    <tableColumn id="3" xr3:uid="{00000000-0010-0000-0000-000003000000}" name="Actual Cost"/>
    <tableColumn id="4" xr3:uid="{00000000-0010-0000-0000-000004000000}" name="Difference" totalsRowFunction="sum">
      <calculatedColumnFormula>Housing[[#This Row],[Projected Cost]]-Housing[[#This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Pets" displayName="Pets" ref="B48:E54" totalsRowCount="1">
  <autoFilter ref="B48:E53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PETS" totalsRowLabel="Subtotal"/>
    <tableColumn id="2" xr3:uid="{00000000-0010-0000-0900-000002000000}" name="Projected Cost" dataDxfId="147" totalsRowDxfId="146"/>
    <tableColumn id="3" xr3:uid="{00000000-0010-0000-0900-000003000000}" name="Actual Cost" dataDxfId="145" totalsRowDxfId="144"/>
    <tableColumn id="4" xr3:uid="{00000000-0010-0000-0900-000004000000}" name="Difference" totalsRowFunction="sum" dataDxfId="143" totalsRowDxfId="142">
      <calculatedColumnFormula>Pets[[#This Row],[Projected Cost]]-Pets[[#This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Legal" displayName="Legal" ref="G52:J57" totalsRowCount="1" headerRowCellStyle="Normal">
  <autoFilter ref="G52:J56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LEGAL" totalsRowLabel="Subtotal"/>
    <tableColumn id="2" xr3:uid="{00000000-0010-0000-0A00-000002000000}" name="Projected Cost" dataDxfId="141" totalsRowDxfId="140"/>
    <tableColumn id="3" xr3:uid="{00000000-0010-0000-0A00-000003000000}" name="Actual Cost" dataDxfId="139" totalsRowDxfId="138"/>
    <tableColumn id="4" xr3:uid="{00000000-0010-0000-0A00-000004000000}" name="Difference" totalsRowFunction="sum" dataDxfId="137" totalsRowDxfId="136">
      <calculatedColumnFormula>Legal[[#This Row],[Projected Cost]]-Legal[[#This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PersonalCare" displayName="PersonalCare" ref="B56:E64" totalsRowCount="1">
  <autoFilter ref="B56:E63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PERSONAL CARE" totalsRowLabel="Subtotal"/>
    <tableColumn id="2" xr3:uid="{00000000-0010-0000-0B00-000002000000}" name="Projected Cost"/>
    <tableColumn id="3" xr3:uid="{00000000-0010-0000-0B00-000003000000}" name="Actual Cost"/>
    <tableColumn id="4" xr3:uid="{00000000-0010-0000-0B00-000004000000}" name="Difference" totalsRowFunction="sum">
      <calculatedColumnFormula>PersonalCare[[#This Row],[Projected Cost]]-PersonalCare[[#This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EC54964-7B52-45E0-9FC8-83D7091AF996}" name="Housing14" displayName="Housing14" ref="B23:F40" totalsRowCount="1">
  <autoFilter ref="B23:F3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BB4BEEA-7F45-4057-8892-F32DC0B39A4D}" name="HOUSING" totalsRowLabel="Subtotal"/>
    <tableColumn id="2" xr3:uid="{5F07B77C-380F-4795-AD1D-47BB4CA848CE}" name="Budgeted Cost" totalsRowFunction="sum" dataDxfId="135" totalsRowDxfId="134"/>
    <tableColumn id="3" xr3:uid="{726E91FD-EAD8-4EE9-9517-ECF1582F9783}" name="Actual Cost" totalsRowFunction="sum" dataDxfId="133" totalsRowDxfId="132"/>
    <tableColumn id="4" xr3:uid="{794B75F9-DC9D-4955-8A2E-C388234B0C9D}" name="Difference" totalsRowFunction="sum" dataDxfId="131" totalsRowDxfId="130">
      <calculatedColumnFormula>Housing14[[#This Row],[Budgeted Cost]]-Housing14[[#This Row],[Actual Cost]]</calculatedColumnFormula>
    </tableColumn>
    <tableColumn id="5" xr3:uid="{E1E52D81-0651-4DAD-8044-003D5065A418}" name="Notes" dataDxfId="129" totalsRowDxfId="128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DEFBA5D-0C37-4B18-BA88-88D7DD3D217F}" name="Entertainment15" displayName="Entertainment15" ref="H49:L59" totalsRowCount="1" headerRowDxfId="127" headerRowCellStyle="Normal">
  <autoFilter ref="H49:L58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8728521-A2C7-4EAF-8B5B-C0B490AE0E40}" name="ENTERTAINMENT &amp; SHOPPING" totalsRowLabel="Subtotal"/>
    <tableColumn id="2" xr3:uid="{D0CAB30B-1B9C-4B6C-898A-F101D4FBF3A1}" name="Budgeted Cost" totalsRowFunction="sum" dataDxfId="126" totalsRowDxfId="125"/>
    <tableColumn id="3" xr3:uid="{72E0896E-D600-418A-82DF-9F37897C24C8}" name="Actual Cost" totalsRowFunction="sum" dataDxfId="124" totalsRowDxfId="123"/>
    <tableColumn id="4" xr3:uid="{0D3907E7-E65A-4785-B313-366EB860D879}" name="Difference" totalsRowFunction="sum" dataDxfId="122" totalsRowDxfId="121">
      <calculatedColumnFormula>Entertainment15[[#This Row],[Budgeted Cost]]-Entertainment15[[#This Row],[Actual Cost]]</calculatedColumnFormula>
    </tableColumn>
    <tableColumn id="5" xr3:uid="{76955B15-BF34-46C8-8A83-CE1C6863B199}" name="Notes" dataDxfId="120" totalsRowDxfId="119"/>
  </tableColumns>
  <tableStyleInfo name="Personal monthly budget" showFirstColumn="0" showLastColumn="1" showRowStripes="0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2F82ADB-F965-4AEE-A361-C5C8C315A300}" name="Loans16" displayName="Loans16" ref="B74:F91" totalsRowCount="1" headerRowDxfId="118">
  <autoFilter ref="B74:F90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4A8F2D2-805A-434D-A81E-666C4E253C8B}" name="Debt" totalsRowLabel="Subtotal"/>
    <tableColumn id="2" xr3:uid="{F3C938DE-4CD5-4684-96C6-357033EF8349}" name="Budgeted Cost" totalsRowFunction="sum" dataDxfId="117" totalsRowDxfId="116"/>
    <tableColumn id="3" xr3:uid="{38EB4926-5454-4DE3-A448-57328876A556}" name="Actual Cost" totalsRowFunction="sum" dataDxfId="115" totalsRowDxfId="114"/>
    <tableColumn id="4" xr3:uid="{F76E2CE1-22F1-41AF-A4F9-F6638D64F1F6}" name="Difference" totalsRowFunction="sum" dataDxfId="113" totalsRowDxfId="112">
      <calculatedColumnFormula>Loans16[[#This Row],[Budgeted Cost]]-Loans16[[#This Row],[Actual Cost]]</calculatedColumnFormula>
    </tableColumn>
    <tableColumn id="5" xr3:uid="{F86C5D28-E3F4-41B2-8B8C-0BA36F499453}" name="Notes" dataDxfId="111" totalsRowDxfId="110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44EE25F2-DF0A-4557-8CF8-7347DCED5E33}" name="Transportation17" displayName="Transportation17" ref="B42:F52" totalsRowCount="1" headerRowDxfId="109" headerRowCellStyle="Normal">
  <autoFilter ref="B42:F51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4E8D58E-8374-4561-9684-03956E8D5833}" name="TRANSPORTATION" totalsRowLabel="Subtotal"/>
    <tableColumn id="2" xr3:uid="{7271B606-12CD-4FE3-BB7B-DB5B05498EAA}" name="Budgeted Cost" totalsRowFunction="sum" dataDxfId="108" totalsRowDxfId="107"/>
    <tableColumn id="3" xr3:uid="{9F156FD8-A266-424A-A2F7-4EDBFF498AC0}" name="Actual Cost" totalsRowFunction="sum" dataDxfId="106" totalsRowDxfId="105"/>
    <tableColumn id="4" xr3:uid="{FBF38E9F-AA58-4EF1-9E4A-1924A1AEA104}" name="Difference" totalsRowFunction="sum" dataDxfId="104" totalsRowDxfId="103">
      <calculatedColumnFormula>Transportation17[[#This Row],[Budgeted Cost]]-Transportation17[[#This Row],[Actual Cost]]</calculatedColumnFormula>
    </tableColumn>
    <tableColumn id="5" xr3:uid="{AFD52CFA-9686-4109-9DD1-BA8C77FC645C}" name="Note" dataDxfId="102" totalsRowDxfId="101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63B1625-FEF7-4764-AB58-0CC5313E5EF0}" name="Insurance18" displayName="Insurance18" ref="B60:F65" totalsRowCount="1" headerRowDxfId="100" headerRowCellStyle="Normal">
  <autoFilter ref="B60:F64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483A41C-1876-41B0-8AB4-32CA3123FC30}" name="INSURANCE" totalsRowLabel="Subtotal"/>
    <tableColumn id="2" xr3:uid="{0970DFD1-EE6F-4205-8408-896A848D22F4}" name="Budgeted Cost" totalsRowFunction="sum" dataDxfId="99" totalsRowDxfId="98"/>
    <tableColumn id="3" xr3:uid="{6E5C532C-9704-43DC-A537-C3F64E1D2B44}" name="Actual Cost" totalsRowFunction="sum" dataDxfId="97" totalsRowDxfId="96"/>
    <tableColumn id="4" xr3:uid="{F4153979-5F28-44D6-A808-5D8AC1B6ABA2}" name="Difference" totalsRowFunction="sum" dataDxfId="95" totalsRowDxfId="94">
      <calculatedColumnFormula>Insurance18[[#This Row],[Budgeted Cost]]-Insurance18[[#This Row],[Actual Cost]]</calculatedColumnFormula>
    </tableColumn>
    <tableColumn id="5" xr3:uid="{75C42B90-E023-48D4-B7CA-32F8BC85DBB6}" name="Notes" dataDxfId="93" totalsRowDxfId="92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DC5AEF14-5CD8-4368-B782-00D799C024E5}" name="Taxes19" displayName="Taxes19" ref="B67:F72" totalsRowCount="1" headerRowDxfId="91" headerRowCellStyle="Normal">
  <autoFilter ref="B67:F71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AFB5E17-E41B-450C-BCEB-67ABE9BA67CE}" name="TAXES" totalsRowLabel="Subtotal"/>
    <tableColumn id="2" xr3:uid="{B0FCC0BE-8605-4565-BE07-764763AE0386}" name="Budgeted Cost" totalsRowFunction="sum" dataDxfId="90" totalsRowDxfId="89"/>
    <tableColumn id="3" xr3:uid="{CE90DA6E-E4FF-45B4-8E78-765F3E11C613}" name="Actual Cost" totalsRowFunction="sum" dataDxfId="88" totalsRowDxfId="87"/>
    <tableColumn id="4" xr3:uid="{E25149CB-2E33-41DB-8DC3-70B0B8E7CD86}" name="Difference" totalsRowFunction="sum" dataDxfId="86" totalsRowDxfId="85">
      <calculatedColumnFormula>Taxes19[[#This Row],[Budgeted Cost]]-Taxes19[[#This Row],[Actual Cost]]</calculatedColumnFormula>
    </tableColumn>
    <tableColumn id="5" xr3:uid="{F32A0E56-DBEC-49EF-9647-41347C1AC989}" name="Notes" dataDxfId="84" totalsRowDxfId="83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388800B-BC2B-497E-8951-658C82F78124}" name="Savings20" displayName="Savings20" ref="B15:F21" totalsRowCount="1" headerRowDxfId="82" headerRowCellStyle="Normal">
  <autoFilter ref="B15:F2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595457F-24E0-43A3-85F6-672147C03DA3}" name="SAVINGS OR INVESTMENTS" totalsRowLabel="Subtotal"/>
    <tableColumn id="2" xr3:uid="{5BD87232-5A1F-4A07-9D42-E5F45C9109C4}" name="Budgeted Cost" totalsRowFunction="sum" dataDxfId="81" totalsRowDxfId="80"/>
    <tableColumn id="3" xr3:uid="{955D12C0-8EBF-40D3-8BDB-EE7BEF409829}" name="Actual Cost" totalsRowFunction="sum" dataDxfId="79" totalsRowDxfId="78"/>
    <tableColumn id="4" xr3:uid="{C37B7642-67A2-4923-91F6-D06C2B2BFE06}" name="Difference" totalsRowFunction="sum" dataDxfId="77" totalsRowDxfId="76">
      <calculatedColumnFormula>Savings20[[#This Row],[Budgeted Cost]]-Savings20[[#This Row],[Actual Cost]]</calculatedColumnFormula>
    </tableColumn>
    <tableColumn id="5" xr3:uid="{43EC6714-74C6-45B0-A6B3-EFAFC9EBCEC8}" name="Notes" dataDxfId="75" totalsRowDxfId="74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ntertainment" displayName="Entertainment" ref="G12:J22" totalsRowCount="1" headerRowCellStyle="Normal">
  <autoFilter ref="G12:J21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ENTERTAINMENT" totalsRowLabel="Subtotal"/>
    <tableColumn id="2" xr3:uid="{00000000-0010-0000-0100-000002000000}" name="Projected Cost" dataDxfId="195" totalsRowDxfId="194"/>
    <tableColumn id="3" xr3:uid="{00000000-0010-0000-0100-000003000000}" name="Actual Cost" dataDxfId="193" totalsRowDxfId="192"/>
    <tableColumn id="4" xr3:uid="{00000000-0010-0000-0100-000004000000}" name="Difference" totalsRowFunction="sum" dataDxfId="191" totalsRowDxfId="190">
      <calculatedColumnFormula>Entertainment[[#This Row],[Projected Cost]]-Entertainment[[#This Row],[Actual Cost]]</calculatedColumnFormula>
    </tableColumn>
  </tableColumns>
  <tableStyleInfo name="Personal monthly budget" showFirstColumn="0" showLastColumn="1" showRowStripes="0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"/>
    </ext>
  </extLst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E898D64-DAEA-4861-BE2D-141C7F62AFA8}" name="Food21" displayName="Food21" ref="B54:F58" totalsRowCount="1" headerRowDxfId="73" headerRowCellStyle="Normal">
  <autoFilter ref="B54:F5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3735A3A-CEAA-4A1C-BC93-61A5A8A59367}" name="FOOD" totalsRowLabel="Subtotal"/>
    <tableColumn id="2" xr3:uid="{70513742-83F3-425C-A96C-1203FD77D9DF}" name="Budgeted Cost" totalsRowFunction="sum" dataDxfId="72" totalsRowDxfId="71"/>
    <tableColumn id="3" xr3:uid="{8F25B1C3-0954-48E4-BDAF-91A6451617D7}" name="Actual Cost" totalsRowFunction="sum" dataDxfId="70" totalsRowDxfId="69"/>
    <tableColumn id="4" xr3:uid="{75CD825F-E98B-409E-AD50-FD6AF40F2926}" name="Difference" totalsRowFunction="sum" dataDxfId="68" totalsRowDxfId="67">
      <calculatedColumnFormula>Food21[[#This Row],[Budgeted Cost]]-Food21[[#This Row],[Actual Cost]]</calculatedColumnFormula>
    </tableColumn>
    <tableColumn id="5" xr3:uid="{7477F81A-19EB-44B5-89E4-30A08F59B7DE}" name="Notes" dataDxfId="66" totalsRowDxfId="65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C9D9DA2-E226-46D3-9E29-1CA56B24A05B}" name="Gifts22" displayName="Gifts22" ref="B9:F13" totalsRowCount="1" headerRowDxfId="64" headerRowCellStyle="Normal">
  <autoFilter ref="B9:F12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BA3F01E-0E5D-4A90-961A-25E3E0106982}" name="GIFTS AND DONATIONS" totalsRowLabel="Subtotal"/>
    <tableColumn id="2" xr3:uid="{CEC7CEA1-6332-4E1F-A580-4C86942A91DF}" name="Budgeted Cost" totalsRowFunction="sum" dataDxfId="63" totalsRowDxfId="62">
      <calculatedColumnFormula>SUM(E6)*0.1</calculatedColumnFormula>
    </tableColumn>
    <tableColumn id="3" xr3:uid="{9E8DCA84-90F9-4D21-BFC5-877F785C5BBC}" name="Actual Cost" totalsRowFunction="sum" dataDxfId="61" totalsRowDxfId="60"/>
    <tableColumn id="4" xr3:uid="{502814CC-3BDF-431C-9B7D-EDFD0B3B5F7A}" name="Difference" totalsRowFunction="sum" dataDxfId="59" totalsRowDxfId="58">
      <calculatedColumnFormula>Gifts22[[#This Row],[Budgeted Cost]]-Gifts22[[#This Row],[Actual Cost]]</calculatedColumnFormula>
    </tableColumn>
    <tableColumn id="5" xr3:uid="{6F633BC0-CA32-4ADB-9B7D-3F3F80B44B98}" name="Notes" dataDxfId="57" totalsRowDxfId="56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74C3B32B-A39B-43AF-B1DC-296AD80AD4E2}" name="Pets23" displayName="Pets23" ref="H40:L47" totalsRowCount="1" headerRowDxfId="55">
  <autoFilter ref="H40:L46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220B15E-B562-47D9-AB02-0264CD732E77}" name="PET Care" totalsRowLabel="Subtotal"/>
    <tableColumn id="2" xr3:uid="{B08301F1-4606-431D-B518-EE3E4EB2CFF4}" name="Budgeted Cost" totalsRowFunction="sum" dataDxfId="54" totalsRowDxfId="53"/>
    <tableColumn id="3" xr3:uid="{092359B7-128F-43D7-B71C-BA816331833C}" name="Actual Cost" totalsRowFunction="sum" dataDxfId="52" totalsRowDxfId="51"/>
    <tableColumn id="4" xr3:uid="{CFABB0AC-2C93-41EB-B5BC-80FE57AEBE40}" name="Difference" totalsRowFunction="sum" dataDxfId="50" totalsRowDxfId="49">
      <calculatedColumnFormula>Pets23[[#This Row],[Budgeted Cost]]-Pets23[[#This Row],[Actual Cost]]</calculatedColumnFormula>
    </tableColumn>
    <tableColumn id="5" xr3:uid="{8CA105D8-28A5-4199-A899-D59E46BE5C09}" name="Notes" dataDxfId="48" totalsRowDxfId="47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7DF73B86-02A0-4692-A30A-7439DA51B090}" name="Legal24" displayName="Legal24" ref="H61:L67" totalsRowCount="1" headerRowDxfId="46" headerRowCellStyle="Normal">
  <autoFilter ref="H61:L66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AE23E19-D7A6-46F3-A764-94D8ABBBF01E}" name="LEGAL" totalsRowLabel="Subtotal"/>
    <tableColumn id="2" xr3:uid="{D5E89B5E-6322-416B-BCFC-63BB6002C101}" name="Budgeted Cost" totalsRowFunction="sum" dataDxfId="45" totalsRowDxfId="44"/>
    <tableColumn id="3" xr3:uid="{51E8C8C3-8099-4392-B4F4-1B38257BEBA5}" name="Actual Cost" totalsRowFunction="sum" dataDxfId="43" totalsRowDxfId="42"/>
    <tableColumn id="4" xr3:uid="{4DA9F7C3-8963-48B0-B97B-22096A0668A4}" name="Difference" totalsRowFunction="sum" dataDxfId="41" totalsRowDxfId="40">
      <calculatedColumnFormula>Legal24[[#This Row],[Budgeted Cost]]-Legal24[[#This Row],[Actual Cost]]</calculatedColumnFormula>
    </tableColumn>
    <tableColumn id="5" xr3:uid="{98080004-908E-4776-BCCE-A097ED6A4FF9}" name="Notes" dataDxfId="39" totalsRowDxfId="38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"/>
    </ext>
  </extLst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41A53C52-2EF6-478F-B178-23742BF0C59D}" name="PersonalCare25" displayName="PersonalCare25" ref="H9:L17" totalsRowCount="1" headerRowDxfId="37">
  <autoFilter ref="H9:L16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54BE992-35D7-4756-9C62-DAFB39E4E881}" name="PERSONAL CARE" totalsRowLabel="Subtotal"/>
    <tableColumn id="2" xr3:uid="{78189E9B-89BD-4C75-8669-E8FEE0695537}" name="Budgeted Cost" totalsRowFunction="sum" dataDxfId="36" totalsRowDxfId="35"/>
    <tableColumn id="3" xr3:uid="{D60EC7EF-879F-417A-B7AD-4D8E307B4667}" name="Actual Cost" totalsRowFunction="sum" dataDxfId="34" totalsRowDxfId="33"/>
    <tableColumn id="4" xr3:uid="{C19B0E6F-9FFD-457C-875C-69DC6A11BC84}" name="Difference" totalsRowFunction="sum" dataDxfId="32" totalsRowDxfId="31">
      <calculatedColumnFormula>PersonalCare25[[#This Row],[Budgeted Cost]]-PersonalCare25[[#This Row],[Actual Cost]]</calculatedColumnFormula>
    </tableColumn>
    <tableColumn id="5" xr3:uid="{FC6FD988-0476-47DE-B96B-772BEB2114E2}" name="Notes" dataDxfId="30" totalsRowDxfId="29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"/>
    </ext>
  </extLst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518D1EE9-7189-4C83-B9C5-9F0BC90B83F0}" name="Pets2327" displayName="Pets2327" ref="H19:L28" totalsRowCount="1" headerRowDxfId="28">
  <tableColumns count="5">
    <tableColumn id="1" xr3:uid="{E06AC8C6-3980-427F-AD8E-6D64E4529F32}" name="Youth Dependant Care " totalsRowLabel="Subtotal"/>
    <tableColumn id="2" xr3:uid="{E8D578A8-6D34-4395-B76F-44DA7A84614F}" name="Budgeted Cost" totalsRowFunction="sum" dataDxfId="27" totalsRowDxfId="26"/>
    <tableColumn id="3" xr3:uid="{40D3EAA3-7F65-47EB-8158-2162EDF9C0E7}" name="Actual Cost" totalsRowFunction="sum" dataDxfId="25" totalsRowDxfId="24"/>
    <tableColumn id="4" xr3:uid="{AD8014FB-C09D-4320-BABF-3CC408D345CF}" name="Difference" totalsRowFunction="sum" dataDxfId="23" totalsRowDxfId="22">
      <calculatedColumnFormula>Pets2327[[#This Row],[Budgeted Cost]]-Pets2327[[#This Row],[Actual Cost]]</calculatedColumnFormula>
    </tableColumn>
    <tableColumn id="5" xr3:uid="{44CA2C72-2952-4080-95EC-CA8D961F05F3}" name="Notes" dataDxfId="21" totalsRowDxfId="20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34343974-5E0C-4AAD-845D-2DAB04D84FEC}" name="Pets232728" displayName="Pets232728" ref="H30:L38" totalsRowCount="1">
  <tableColumns count="5">
    <tableColumn id="1" xr3:uid="{4B7E74F8-8941-4F5C-9684-97196CB552AB}" name="Elder Dependent Care " totalsRowLabel="Subtotal"/>
    <tableColumn id="2" xr3:uid="{A521D1FB-F217-4AAC-9A10-468D4C132420}" name="Budgeted Cost" totalsRowFunction="sum" dataDxfId="19" totalsRowDxfId="18"/>
    <tableColumn id="3" xr3:uid="{1F4B7A8B-3829-462A-A262-593A995B3E3D}" name="Actual Cost" totalsRowFunction="sum" dataDxfId="17" totalsRowDxfId="16"/>
    <tableColumn id="4" xr3:uid="{C92E576F-EE75-4A48-A1E1-1145BCD3F28F}" name="Difference" totalsRowFunction="sum" dataDxfId="15" totalsRowDxfId="14">
      <calculatedColumnFormula>Pets232728[[#This Row],[Budgeted Cost]]-Pets232728[[#This Row],[Actual Cost]]</calculatedColumnFormula>
    </tableColumn>
    <tableColumn id="5" xr3:uid="{488B762A-3D4F-4347-A9B0-AD9B52EAEE8C}" name="Notes" dataDxfId="13" totalsRowDxfId="12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15417426-2F9E-44AE-9628-C9AA9680E227}" name="Insurance1829" displayName="Insurance1829" ref="H69:L82" totalsRowCount="1" headerRowDxfId="11" headerRowCellStyle="Normal">
  <tableColumns count="5">
    <tableColumn id="1" xr3:uid="{E680A6CF-4622-488B-90C1-A99DE6DC7CA6}" name="Subscriptions and Other Membership Fees" totalsRowLabel="Subtotal"/>
    <tableColumn id="2" xr3:uid="{2B3EE2DA-15CB-4938-A6FD-5CD42E98D7D0}" name="Budgeted Cost" totalsRowFunction="sum" dataDxfId="10" totalsRowDxfId="9"/>
    <tableColumn id="3" xr3:uid="{DF1DA9B6-CD58-4D38-A19B-C8F3DF44900F}" name="Actual Cost" totalsRowFunction="sum" dataDxfId="8" totalsRowDxfId="7"/>
    <tableColumn id="4" xr3:uid="{C22E16EA-FC3B-4C15-AD4F-132704B1107F}" name="Difference" totalsRowFunction="sum" dataDxfId="6" totalsRowDxfId="5">
      <calculatedColumnFormula>Insurance1829[[#This Row],[Budgeted Cost]]-Insurance1829[[#This Row],[Actual Cost]]</calculatedColumnFormula>
    </tableColumn>
    <tableColumn id="5" xr3:uid="{0D3D44E3-89A4-4F22-953C-F8EABFFE4FD6}" name="Notes" dataDxfId="4" totalsRowDxfId="3"/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Loans" displayName="Loans" ref="G24:J31" totalsRowCount="1">
  <autoFilter ref="G24:J30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OANS" totalsRowLabel="Subtotal"/>
    <tableColumn id="2" xr3:uid="{00000000-0010-0000-0200-000002000000}" name="Projected Cost" dataDxfId="189" totalsRowDxfId="188"/>
    <tableColumn id="3" xr3:uid="{00000000-0010-0000-0200-000003000000}" name="Actual Cost" dataDxfId="187" totalsRowDxfId="186"/>
    <tableColumn id="4" xr3:uid="{00000000-0010-0000-0200-000004000000}" name="Difference" totalsRowFunction="sum" dataDxfId="185" totalsRowDxfId="184">
      <calculatedColumnFormula>Loans[[#This Row],[Projected Cost]]-Loans[[#This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ransportation" displayName="Transportation" ref="B25:E33" totalsRowCount="1" headerRowCellStyle="Normal">
  <autoFilter ref="B25:E32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TRANSPORTATION" totalsRowLabel="Subtotal"/>
    <tableColumn id="2" xr3:uid="{00000000-0010-0000-0300-000002000000}" name="Projected Cost" dataDxfId="183" totalsRowDxfId="182"/>
    <tableColumn id="3" xr3:uid="{00000000-0010-0000-0300-000003000000}" name="Actual Cost" dataDxfId="181" totalsRowDxfId="180"/>
    <tableColumn id="4" xr3:uid="{00000000-0010-0000-0300-000004000000}" name="Difference" totalsRowFunction="sum" dataDxfId="179" totalsRowDxfId="178">
      <calculatedColumnFormula>Transportation[[#This Row],[Projected Cost]]-Transportation[[#This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Insurance" displayName="Insurance" ref="B35:E40" totalsRowCount="1" headerRowCellStyle="Normal">
  <autoFilter ref="B35:E39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INSURANCE" totalsRowLabel="Subtotal"/>
    <tableColumn id="2" xr3:uid="{00000000-0010-0000-0400-000002000000}" name="Projected Cost" dataDxfId="177" totalsRowDxfId="176"/>
    <tableColumn id="3" xr3:uid="{00000000-0010-0000-0400-000003000000}" name="Actual Cost" dataDxfId="175" totalsRowDxfId="174"/>
    <tableColumn id="4" xr3:uid="{00000000-0010-0000-0400-000004000000}" name="Difference" totalsRowFunction="sum" dataDxfId="173" totalsRowDxfId="172">
      <calculatedColumnFormula>Insurance[[#This Row],[Projected Cost]]-Insurance[[#This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xes" displayName="Taxes" ref="G33:J38" totalsRowCount="1" headerRowCellStyle="Normal">
  <autoFilter ref="G33:J37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TAXES" totalsRowLabel="Subtotal"/>
    <tableColumn id="2" xr3:uid="{00000000-0010-0000-0500-000002000000}" name="Projected Cost" dataDxfId="171" totalsRowDxfId="170"/>
    <tableColumn id="3" xr3:uid="{00000000-0010-0000-0500-000003000000}" name="Actual Cost" dataDxfId="169" totalsRowDxfId="168"/>
    <tableColumn id="4" xr3:uid="{00000000-0010-0000-0500-000004000000}" name="Difference" totalsRowFunction="sum" dataDxfId="167" totalsRowDxfId="166">
      <calculatedColumnFormula>Taxes[[#This Row],[Projected Cost]]-Taxes[[#This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Savings" displayName="Savings" ref="G40:J44" totalsRowCount="1" headerRowCellStyle="Normal">
  <autoFilter ref="G40:J43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SAVINGS OR INVESTMENTS" totalsRowLabel="Subtotal"/>
    <tableColumn id="2" xr3:uid="{00000000-0010-0000-0600-000002000000}" name="Projected Cost" dataDxfId="165" totalsRowDxfId="164"/>
    <tableColumn id="3" xr3:uid="{00000000-0010-0000-0600-000003000000}" name="Actual Cost" dataDxfId="163" totalsRowDxfId="162"/>
    <tableColumn id="4" xr3:uid="{00000000-0010-0000-0600-000004000000}" name="Difference" totalsRowFunction="sum" dataDxfId="161" totalsRowDxfId="160">
      <calculatedColumnFormula>Savings[[#This Row],[Projected Cost]]-Savings[[#This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Food" displayName="Food" ref="B42:E46" totalsRowCount="1" headerRowCellStyle="Normal">
  <autoFilter ref="B42:E45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FOOD" totalsRowLabel="Subtotal"/>
    <tableColumn id="2" xr3:uid="{00000000-0010-0000-0700-000002000000}" name="Projected Cost" dataDxfId="159" totalsRowDxfId="158"/>
    <tableColumn id="3" xr3:uid="{00000000-0010-0000-0700-000003000000}" name="Actual Cost" dataDxfId="157" totalsRowDxfId="156"/>
    <tableColumn id="4" xr3:uid="{00000000-0010-0000-0700-000004000000}" name="Difference" totalsRowFunction="sum" dataDxfId="155" totalsRowDxfId="154">
      <calculatedColumnFormula>Food[[#This Row],[Projected Cost]]-Food[[#This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Gifts" displayName="Gifts" ref="G46:J50" totalsRowCount="1" headerRowCellStyle="Normal">
  <autoFilter ref="G46:J49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GIFTS AND DONATIONS" totalsRowLabel="Subtotal"/>
    <tableColumn id="2" xr3:uid="{00000000-0010-0000-0800-000002000000}" name="Projected Cost" dataDxfId="153" totalsRowDxfId="152"/>
    <tableColumn id="3" xr3:uid="{00000000-0010-0000-0800-000003000000}" name="Actual Cost" dataDxfId="151" totalsRowDxfId="150"/>
    <tableColumn id="4" xr3:uid="{00000000-0010-0000-0800-000004000000}" name="Difference" totalsRowFunction="sum" dataDxfId="149" totalsRowDxfId="148">
      <calculatedColumnFormula>Gifts[[#This Row],[Projected Cost]]-Gifts[[#This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"/>
    </ext>
  </extLst>
</table>
</file>

<file path=xl/theme/theme1.xml><?xml version="1.0" encoding="utf-8"?>
<a:theme xmlns:a="http://schemas.openxmlformats.org/drawingml/2006/main" name="WeightLossTracker">
  <a:themeElements>
    <a:clrScheme name="WeightLossTrack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8.xml"/><Relationship Id="rId13" Type="http://schemas.openxmlformats.org/officeDocument/2006/relationships/table" Target="../tables/table23.xml"/><Relationship Id="rId3" Type="http://schemas.openxmlformats.org/officeDocument/2006/relationships/table" Target="../tables/table13.xml"/><Relationship Id="rId7" Type="http://schemas.openxmlformats.org/officeDocument/2006/relationships/table" Target="../tables/table17.xml"/><Relationship Id="rId12" Type="http://schemas.openxmlformats.org/officeDocument/2006/relationships/table" Target="../tables/table22.xml"/><Relationship Id="rId17" Type="http://schemas.openxmlformats.org/officeDocument/2006/relationships/table" Target="../tables/table27.xml"/><Relationship Id="rId2" Type="http://schemas.openxmlformats.org/officeDocument/2006/relationships/drawing" Target="../drawings/drawing1.xml"/><Relationship Id="rId16" Type="http://schemas.openxmlformats.org/officeDocument/2006/relationships/table" Target="../tables/table26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6.xml"/><Relationship Id="rId11" Type="http://schemas.openxmlformats.org/officeDocument/2006/relationships/table" Target="../tables/table21.xml"/><Relationship Id="rId5" Type="http://schemas.openxmlformats.org/officeDocument/2006/relationships/table" Target="../tables/table15.xml"/><Relationship Id="rId15" Type="http://schemas.openxmlformats.org/officeDocument/2006/relationships/table" Target="../tables/table25.xml"/><Relationship Id="rId10" Type="http://schemas.openxmlformats.org/officeDocument/2006/relationships/table" Target="../tables/table20.xml"/><Relationship Id="rId4" Type="http://schemas.openxmlformats.org/officeDocument/2006/relationships/table" Target="../tables/table14.xml"/><Relationship Id="rId9" Type="http://schemas.openxmlformats.org/officeDocument/2006/relationships/table" Target="../tables/table19.xml"/><Relationship Id="rId14" Type="http://schemas.openxmlformats.org/officeDocument/2006/relationships/table" Target="../tables/table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CF256-A10A-4A5C-8FB4-95F27AB5BFA3}">
  <sheetPr>
    <tabColor theme="9" tint="-0.499984740745262"/>
  </sheetPr>
  <dimension ref="B1:B7"/>
  <sheetViews>
    <sheetView showGridLines="0" workbookViewId="0">
      <pane xSplit="1" topLeftCell="B1" activePane="topRight" state="frozen"/>
      <selection pane="topRight" activeCell="B1" sqref="B1:B7"/>
    </sheetView>
  </sheetViews>
  <sheetFormatPr defaultRowHeight="13" x14ac:dyDescent="0.3"/>
  <cols>
    <col min="1" max="1" width="2.69921875" customWidth="1"/>
    <col min="2" max="2" width="80.69921875" customWidth="1"/>
    <col min="3" max="3" width="2.69921875" customWidth="1"/>
  </cols>
  <sheetData>
    <row r="1" spans="2:2" s="13" customFormat="1" ht="30" customHeight="1" x14ac:dyDescent="0.3">
      <c r="B1" s="12" t="s">
        <v>0</v>
      </c>
    </row>
    <row r="2" spans="2:2" ht="30" customHeight="1" x14ac:dyDescent="0.3">
      <c r="B2" s="8" t="s">
        <v>1</v>
      </c>
    </row>
    <row r="3" spans="2:2" ht="30" customHeight="1" x14ac:dyDescent="0.3">
      <c r="B3" s="8" t="s">
        <v>2</v>
      </c>
    </row>
    <row r="4" spans="2:2" ht="30" customHeight="1" x14ac:dyDescent="0.3">
      <c r="B4" s="8" t="s">
        <v>3</v>
      </c>
    </row>
    <row r="5" spans="2:2" ht="30" customHeight="1" x14ac:dyDescent="0.3">
      <c r="B5" s="9" t="s">
        <v>4</v>
      </c>
    </row>
    <row r="6" spans="2:2" ht="45.75" customHeight="1" x14ac:dyDescent="0.3">
      <c r="B6" s="8" t="s">
        <v>5</v>
      </c>
    </row>
    <row r="7" spans="2:2" ht="36.75" customHeight="1" x14ac:dyDescent="0.3">
      <c r="B7" s="8" t="s">
        <v>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65"/>
  <sheetViews>
    <sheetView showGridLines="0" workbookViewId="0">
      <selection activeCell="E59" sqref="E59"/>
    </sheetView>
  </sheetViews>
  <sheetFormatPr defaultRowHeight="13" x14ac:dyDescent="0.3"/>
  <cols>
    <col min="1" max="1" width="2.69921875" style="11" customWidth="1"/>
    <col min="2" max="2" width="19.59765625" customWidth="1"/>
    <col min="3" max="3" width="16" customWidth="1"/>
    <col min="4" max="4" width="13" customWidth="1"/>
    <col min="5" max="5" width="12.59765625" customWidth="1"/>
    <col min="6" max="6" width="2.69921875" customWidth="1"/>
    <col min="7" max="7" width="27.09765625" customWidth="1"/>
    <col min="8" max="8" width="16" customWidth="1"/>
    <col min="9" max="9" width="13" customWidth="1"/>
    <col min="10" max="10" width="12.59765625" customWidth="1"/>
    <col min="11" max="11" width="2.69921875" customWidth="1"/>
  </cols>
  <sheetData>
    <row r="1" spans="1:10" s="2" customFormat="1" ht="14.5" x14ac:dyDescent="0.35">
      <c r="A1" s="10" t="s">
        <v>7</v>
      </c>
    </row>
    <row r="2" spans="1:10" s="2" customFormat="1" ht="30.5" thickBot="1" x14ac:dyDescent="0.7">
      <c r="A2" s="10" t="s">
        <v>8</v>
      </c>
      <c r="B2" s="1" t="s">
        <v>9</v>
      </c>
      <c r="C2" s="1"/>
      <c r="D2" s="1"/>
      <c r="E2" s="1"/>
      <c r="F2" s="1"/>
      <c r="G2" s="1"/>
      <c r="H2" s="1"/>
      <c r="I2" s="1"/>
      <c r="J2" s="1"/>
    </row>
    <row r="4" spans="1:10" x14ac:dyDescent="0.3">
      <c r="A4" s="11" t="s">
        <v>10</v>
      </c>
      <c r="B4" s="42" t="s">
        <v>11</v>
      </c>
      <c r="C4" s="47" t="s">
        <v>12</v>
      </c>
      <c r="D4" s="48"/>
      <c r="E4" s="5">
        <v>4300</v>
      </c>
      <c r="G4" s="45" t="s">
        <v>13</v>
      </c>
      <c r="H4" s="46"/>
      <c r="I4" s="46"/>
      <c r="J4" s="49">
        <f>E6-J59</f>
        <v>3405</v>
      </c>
    </row>
    <row r="5" spans="1:10" x14ac:dyDescent="0.3">
      <c r="B5" s="43"/>
      <c r="C5" s="47" t="s">
        <v>14</v>
      </c>
      <c r="D5" s="48"/>
      <c r="E5" s="6">
        <v>300</v>
      </c>
      <c r="G5" s="46"/>
      <c r="H5" s="46"/>
      <c r="I5" s="46"/>
      <c r="J5" s="49"/>
    </row>
    <row r="6" spans="1:10" x14ac:dyDescent="0.3">
      <c r="A6" s="11" t="s">
        <v>15</v>
      </c>
      <c r="B6" s="44"/>
      <c r="C6" s="47" t="s">
        <v>16</v>
      </c>
      <c r="D6" s="48"/>
      <c r="E6" s="7">
        <f>SUM(E4:E5)</f>
        <v>4600</v>
      </c>
      <c r="G6" s="45" t="s">
        <v>17</v>
      </c>
      <c r="H6" s="46"/>
      <c r="I6" s="46"/>
      <c r="J6" s="49">
        <f>E10-J61</f>
        <v>3064</v>
      </c>
    </row>
    <row r="7" spans="1:10" x14ac:dyDescent="0.3">
      <c r="B7" s="4"/>
      <c r="C7" s="4"/>
      <c r="D7" s="4"/>
      <c r="E7" s="4"/>
      <c r="G7" s="46"/>
      <c r="H7" s="46"/>
      <c r="I7" s="46"/>
      <c r="J7" s="49"/>
    </row>
    <row r="8" spans="1:10" x14ac:dyDescent="0.3">
      <c r="A8" s="11" t="s">
        <v>18</v>
      </c>
      <c r="B8" s="42" t="s">
        <v>19</v>
      </c>
      <c r="C8" s="47" t="s">
        <v>12</v>
      </c>
      <c r="D8" s="48"/>
      <c r="E8" s="5">
        <v>4000</v>
      </c>
      <c r="G8" s="45" t="s">
        <v>20</v>
      </c>
      <c r="H8" s="46"/>
      <c r="I8" s="46"/>
      <c r="J8" s="49">
        <f>J6-J4</f>
        <v>-341</v>
      </c>
    </row>
    <row r="9" spans="1:10" x14ac:dyDescent="0.3">
      <c r="B9" s="43"/>
      <c r="C9" s="47" t="s">
        <v>14</v>
      </c>
      <c r="D9" s="48"/>
      <c r="E9" s="6">
        <v>300</v>
      </c>
      <c r="G9" s="46"/>
      <c r="H9" s="46"/>
      <c r="I9" s="46"/>
      <c r="J9" s="49"/>
    </row>
    <row r="10" spans="1:10" x14ac:dyDescent="0.3">
      <c r="B10" s="44"/>
      <c r="C10" s="47" t="s">
        <v>16</v>
      </c>
      <c r="D10" s="48"/>
      <c r="E10" s="7">
        <f>SUM(E8:E9)</f>
        <v>4300</v>
      </c>
    </row>
    <row r="12" spans="1:10" x14ac:dyDescent="0.3">
      <c r="A12" s="11" t="s">
        <v>21</v>
      </c>
      <c r="B12" t="s">
        <v>22</v>
      </c>
      <c r="C12" t="s">
        <v>23</v>
      </c>
      <c r="D12" t="s">
        <v>24</v>
      </c>
      <c r="E12" t="s">
        <v>25</v>
      </c>
      <c r="G12" t="s">
        <v>26</v>
      </c>
      <c r="H12" t="s">
        <v>23</v>
      </c>
      <c r="I12" t="s">
        <v>24</v>
      </c>
      <c r="J12" t="s">
        <v>25</v>
      </c>
    </row>
    <row r="13" spans="1:10" x14ac:dyDescent="0.3">
      <c r="B13" t="s">
        <v>27</v>
      </c>
      <c r="C13" s="3">
        <v>1000</v>
      </c>
      <c r="D13" s="3">
        <v>1000</v>
      </c>
      <c r="E13" s="3">
        <f>Housing[[#This Row],[Projected Cost]]-Housing[[#This Row],[Actual Cost]]</f>
        <v>0</v>
      </c>
      <c r="G13" t="s">
        <v>28</v>
      </c>
      <c r="H13" s="3"/>
      <c r="I13" s="3"/>
      <c r="J13" s="3">
        <f>Entertainment[[#This Row],[Projected Cost]]-Entertainment[[#This Row],[Actual Cost]]</f>
        <v>0</v>
      </c>
    </row>
    <row r="14" spans="1:10" x14ac:dyDescent="0.3">
      <c r="B14" t="s">
        <v>29</v>
      </c>
      <c r="C14" s="3">
        <v>54</v>
      </c>
      <c r="D14" s="3">
        <v>100</v>
      </c>
      <c r="E14" s="3">
        <f>Housing[[#This Row],[Projected Cost]]-Housing[[#This Row],[Actual Cost]]</f>
        <v>-46</v>
      </c>
      <c r="G14" t="s">
        <v>30</v>
      </c>
      <c r="H14" s="3"/>
      <c r="I14" s="3"/>
      <c r="J14" s="3">
        <f>Entertainment[[#This Row],[Projected Cost]]-Entertainment[[#This Row],[Actual Cost]]</f>
        <v>0</v>
      </c>
    </row>
    <row r="15" spans="1:10" x14ac:dyDescent="0.3">
      <c r="B15" t="s">
        <v>31</v>
      </c>
      <c r="C15" s="3">
        <v>44</v>
      </c>
      <c r="D15" s="3">
        <v>56</v>
      </c>
      <c r="E15" s="3">
        <f>Housing[[#This Row],[Projected Cost]]-Housing[[#This Row],[Actual Cost]]</f>
        <v>-12</v>
      </c>
      <c r="G15" t="s">
        <v>32</v>
      </c>
      <c r="H15" s="3"/>
      <c r="I15" s="3"/>
      <c r="J15" s="3">
        <f>Entertainment[[#This Row],[Projected Cost]]-Entertainment[[#This Row],[Actual Cost]]</f>
        <v>0</v>
      </c>
    </row>
    <row r="16" spans="1:10" x14ac:dyDescent="0.3">
      <c r="B16" t="s">
        <v>33</v>
      </c>
      <c r="C16" s="3">
        <v>22</v>
      </c>
      <c r="D16" s="3">
        <v>28</v>
      </c>
      <c r="E16" s="3">
        <f>Housing[[#This Row],[Projected Cost]]-Housing[[#This Row],[Actual Cost]]</f>
        <v>-6</v>
      </c>
      <c r="G16" t="s">
        <v>34</v>
      </c>
      <c r="H16" s="3"/>
      <c r="I16" s="3"/>
      <c r="J16" s="3">
        <f>Entertainment[[#This Row],[Projected Cost]]-Entertainment[[#This Row],[Actual Cost]]</f>
        <v>0</v>
      </c>
    </row>
    <row r="17" spans="1:10" x14ac:dyDescent="0.3">
      <c r="B17" t="s">
        <v>35</v>
      </c>
      <c r="C17" s="3">
        <v>8</v>
      </c>
      <c r="D17" s="3">
        <v>8</v>
      </c>
      <c r="E17" s="3">
        <f>Housing[[#This Row],[Projected Cost]]-Housing[[#This Row],[Actual Cost]]</f>
        <v>0</v>
      </c>
      <c r="G17" t="s">
        <v>36</v>
      </c>
      <c r="H17" s="3"/>
      <c r="I17" s="3"/>
      <c r="J17" s="3">
        <f>Entertainment[[#This Row],[Projected Cost]]-Entertainment[[#This Row],[Actual Cost]]</f>
        <v>0</v>
      </c>
    </row>
    <row r="18" spans="1:10" x14ac:dyDescent="0.3">
      <c r="B18" t="s">
        <v>37</v>
      </c>
      <c r="C18" s="3">
        <v>34</v>
      </c>
      <c r="D18" s="3">
        <v>34</v>
      </c>
      <c r="E18" s="3">
        <f>Housing[[#This Row],[Projected Cost]]-Housing[[#This Row],[Actual Cost]]</f>
        <v>0</v>
      </c>
      <c r="G18" t="s">
        <v>38</v>
      </c>
      <c r="H18" s="3"/>
      <c r="I18" s="3"/>
      <c r="J18" s="3">
        <f>Entertainment[[#This Row],[Projected Cost]]-Entertainment[[#This Row],[Actual Cost]]</f>
        <v>0</v>
      </c>
    </row>
    <row r="19" spans="1:10" x14ac:dyDescent="0.3">
      <c r="B19" t="s">
        <v>39</v>
      </c>
      <c r="C19" s="3">
        <v>10</v>
      </c>
      <c r="D19" s="3">
        <v>10</v>
      </c>
      <c r="E19" s="3">
        <f>Housing[[#This Row],[Projected Cost]]-Housing[[#This Row],[Actual Cost]]</f>
        <v>0</v>
      </c>
      <c r="G19" t="s">
        <v>40</v>
      </c>
      <c r="H19" s="3"/>
      <c r="I19" s="3"/>
      <c r="J19" s="3">
        <f>Entertainment[[#This Row],[Projected Cost]]-Entertainment[[#This Row],[Actual Cost]]</f>
        <v>0</v>
      </c>
    </row>
    <row r="20" spans="1:10" x14ac:dyDescent="0.3">
      <c r="B20" t="s">
        <v>41</v>
      </c>
      <c r="C20" s="3">
        <v>23</v>
      </c>
      <c r="D20" s="3">
        <v>0</v>
      </c>
      <c r="E20" s="3">
        <f>Housing[[#This Row],[Projected Cost]]-Housing[[#This Row],[Actual Cost]]</f>
        <v>23</v>
      </c>
      <c r="G20" t="s">
        <v>40</v>
      </c>
      <c r="H20" s="3"/>
      <c r="I20" s="3"/>
      <c r="J20" s="3">
        <f>Entertainment[[#This Row],[Projected Cost]]-Entertainment[[#This Row],[Actual Cost]]</f>
        <v>0</v>
      </c>
    </row>
    <row r="21" spans="1:10" x14ac:dyDescent="0.3">
      <c r="B21" t="s">
        <v>42</v>
      </c>
      <c r="C21" s="3">
        <v>0</v>
      </c>
      <c r="D21" s="3">
        <v>0</v>
      </c>
      <c r="E21" s="3">
        <f>Housing[[#This Row],[Projected Cost]]-Housing[[#This Row],[Actual Cost]]</f>
        <v>0</v>
      </c>
      <c r="G21" t="s">
        <v>40</v>
      </c>
      <c r="H21" s="3"/>
      <c r="I21" s="3"/>
      <c r="J21" s="3">
        <f>Entertainment[[#This Row],[Projected Cost]]-Entertainment[[#This Row],[Actual Cost]]</f>
        <v>0</v>
      </c>
    </row>
    <row r="22" spans="1:10" x14ac:dyDescent="0.3">
      <c r="B22" t="s">
        <v>40</v>
      </c>
      <c r="C22" s="3">
        <v>0</v>
      </c>
      <c r="D22" s="3">
        <v>0</v>
      </c>
      <c r="E22" s="3">
        <f>Housing[[#This Row],[Projected Cost]]-Housing[[#This Row],[Actual Cost]]</f>
        <v>0</v>
      </c>
      <c r="G22" t="s">
        <v>43</v>
      </c>
      <c r="H22" s="3"/>
      <c r="I22" s="3"/>
      <c r="J22" s="3">
        <f>SUBTOTAL(109,Entertainment[Difference])</f>
        <v>0</v>
      </c>
    </row>
    <row r="23" spans="1:10" x14ac:dyDescent="0.3">
      <c r="B23" t="s">
        <v>43</v>
      </c>
      <c r="C23" s="3"/>
      <c r="D23" s="3"/>
      <c r="E23" s="3">
        <f>SUBTOTAL(109,Housing[Difference])</f>
        <v>-41</v>
      </c>
      <c r="G23" s="14"/>
      <c r="H23" s="14"/>
      <c r="I23" s="14"/>
      <c r="J23" s="14"/>
    </row>
    <row r="24" spans="1:10" x14ac:dyDescent="0.3">
      <c r="B24" s="14"/>
      <c r="C24" s="14"/>
      <c r="D24" s="14"/>
      <c r="E24" s="14"/>
      <c r="G24" t="s">
        <v>44</v>
      </c>
      <c r="H24" t="s">
        <v>23</v>
      </c>
      <c r="I24" t="s">
        <v>24</v>
      </c>
      <c r="J24" t="s">
        <v>25</v>
      </c>
    </row>
    <row r="25" spans="1:10" x14ac:dyDescent="0.3">
      <c r="A25" s="11" t="s">
        <v>45</v>
      </c>
      <c r="B25" t="s">
        <v>46</v>
      </c>
      <c r="C25" t="s">
        <v>23</v>
      </c>
      <c r="D25" t="s">
        <v>24</v>
      </c>
      <c r="E25" t="s">
        <v>25</v>
      </c>
      <c r="G25" t="s">
        <v>47</v>
      </c>
      <c r="H25" s="3"/>
      <c r="I25" s="3"/>
      <c r="J25" s="3">
        <f>Loans[[#This Row],[Projected Cost]]-Loans[[#This Row],[Actual Cost]]</f>
        <v>0</v>
      </c>
    </row>
    <row r="26" spans="1:10" x14ac:dyDescent="0.3">
      <c r="B26" t="s">
        <v>48</v>
      </c>
      <c r="C26" s="3"/>
      <c r="D26" s="3"/>
      <c r="E26" s="3">
        <f>Transportation[[#This Row],[Projected Cost]]-Transportation[[#This Row],[Actual Cost]]</f>
        <v>0</v>
      </c>
      <c r="G26" t="s">
        <v>49</v>
      </c>
      <c r="H26" s="3"/>
      <c r="I26" s="3"/>
      <c r="J26" s="3">
        <f>Loans[[#This Row],[Projected Cost]]-Loans[[#This Row],[Actual Cost]]</f>
        <v>0</v>
      </c>
    </row>
    <row r="27" spans="1:10" x14ac:dyDescent="0.3">
      <c r="B27" t="s">
        <v>50</v>
      </c>
      <c r="C27" s="3"/>
      <c r="D27" s="3"/>
      <c r="E27" s="3">
        <f>Transportation[[#This Row],[Projected Cost]]-Transportation[[#This Row],[Actual Cost]]</f>
        <v>0</v>
      </c>
      <c r="G27" t="s">
        <v>51</v>
      </c>
      <c r="H27" s="3"/>
      <c r="I27" s="3"/>
      <c r="J27" s="3">
        <f>Loans[[#This Row],[Projected Cost]]-Loans[[#This Row],[Actual Cost]]</f>
        <v>0</v>
      </c>
    </row>
    <row r="28" spans="1:10" x14ac:dyDescent="0.3">
      <c r="B28" t="s">
        <v>52</v>
      </c>
      <c r="C28" s="3"/>
      <c r="D28" s="3"/>
      <c r="E28" s="3">
        <f>Transportation[[#This Row],[Projected Cost]]-Transportation[[#This Row],[Actual Cost]]</f>
        <v>0</v>
      </c>
      <c r="G28" t="s">
        <v>51</v>
      </c>
      <c r="H28" s="3"/>
      <c r="I28" s="3"/>
      <c r="J28" s="3">
        <f>Loans[[#This Row],[Projected Cost]]-Loans[[#This Row],[Actual Cost]]</f>
        <v>0</v>
      </c>
    </row>
    <row r="29" spans="1:10" x14ac:dyDescent="0.3">
      <c r="B29" t="s">
        <v>53</v>
      </c>
      <c r="C29" s="3"/>
      <c r="D29" s="3"/>
      <c r="E29" s="3">
        <f>Transportation[[#This Row],[Projected Cost]]-Transportation[[#This Row],[Actual Cost]]</f>
        <v>0</v>
      </c>
      <c r="G29" t="s">
        <v>51</v>
      </c>
      <c r="H29" s="3"/>
      <c r="I29" s="3"/>
      <c r="J29" s="3">
        <f>Loans[[#This Row],[Projected Cost]]-Loans[[#This Row],[Actual Cost]]</f>
        <v>0</v>
      </c>
    </row>
    <row r="30" spans="1:10" x14ac:dyDescent="0.3">
      <c r="B30" t="s">
        <v>54</v>
      </c>
      <c r="C30" s="3"/>
      <c r="D30" s="3"/>
      <c r="E30" s="3">
        <f>Transportation[[#This Row],[Projected Cost]]-Transportation[[#This Row],[Actual Cost]]</f>
        <v>0</v>
      </c>
      <c r="G30" t="s">
        <v>40</v>
      </c>
      <c r="H30" s="3"/>
      <c r="I30" s="3"/>
      <c r="J30" s="3">
        <f>Loans[[#This Row],[Projected Cost]]-Loans[[#This Row],[Actual Cost]]</f>
        <v>0</v>
      </c>
    </row>
    <row r="31" spans="1:10" x14ac:dyDescent="0.3">
      <c r="B31" t="s">
        <v>55</v>
      </c>
      <c r="C31" s="3"/>
      <c r="D31" s="3"/>
      <c r="E31" s="3">
        <f>Transportation[[#This Row],[Projected Cost]]-Transportation[[#This Row],[Actual Cost]]</f>
        <v>0</v>
      </c>
      <c r="G31" t="s">
        <v>43</v>
      </c>
      <c r="H31" s="3"/>
      <c r="I31" s="3"/>
      <c r="J31" s="3">
        <f>SUBTOTAL(109,Loans[Difference])</f>
        <v>0</v>
      </c>
    </row>
    <row r="32" spans="1:10" x14ac:dyDescent="0.3">
      <c r="B32" t="s">
        <v>40</v>
      </c>
      <c r="C32" s="3"/>
      <c r="D32" s="3"/>
      <c r="E32" s="3">
        <f>Transportation[[#This Row],[Projected Cost]]-Transportation[[#This Row],[Actual Cost]]</f>
        <v>0</v>
      </c>
      <c r="G32" s="14"/>
      <c r="H32" s="14"/>
      <c r="I32" s="14"/>
      <c r="J32" s="14"/>
    </row>
    <row r="33" spans="1:10" x14ac:dyDescent="0.3">
      <c r="B33" t="s">
        <v>43</v>
      </c>
      <c r="C33" s="3"/>
      <c r="D33" s="3"/>
      <c r="E33" s="3">
        <f>SUBTOTAL(109,Transportation[Difference])</f>
        <v>0</v>
      </c>
      <c r="G33" t="s">
        <v>56</v>
      </c>
      <c r="H33" t="s">
        <v>23</v>
      </c>
      <c r="I33" t="s">
        <v>24</v>
      </c>
      <c r="J33" t="s">
        <v>25</v>
      </c>
    </row>
    <row r="34" spans="1:10" x14ac:dyDescent="0.3">
      <c r="B34" s="14"/>
      <c r="C34" s="14"/>
      <c r="D34" s="14"/>
      <c r="E34" s="14"/>
      <c r="G34" t="s">
        <v>57</v>
      </c>
      <c r="H34" s="3"/>
      <c r="I34" s="3"/>
      <c r="J34" s="3">
        <f>Taxes[[#This Row],[Projected Cost]]-Taxes[[#This Row],[Actual Cost]]</f>
        <v>0</v>
      </c>
    </row>
    <row r="35" spans="1:10" x14ac:dyDescent="0.3">
      <c r="A35" s="11" t="s">
        <v>58</v>
      </c>
      <c r="B35" t="s">
        <v>59</v>
      </c>
      <c r="C35" t="s">
        <v>23</v>
      </c>
      <c r="D35" t="s">
        <v>24</v>
      </c>
      <c r="E35" t="s">
        <v>25</v>
      </c>
      <c r="G35" t="s">
        <v>60</v>
      </c>
      <c r="H35" s="3"/>
      <c r="I35" s="3"/>
      <c r="J35" s="3">
        <f>Taxes[[#This Row],[Projected Cost]]-Taxes[[#This Row],[Actual Cost]]</f>
        <v>0</v>
      </c>
    </row>
    <row r="36" spans="1:10" x14ac:dyDescent="0.3">
      <c r="B36" t="s">
        <v>61</v>
      </c>
      <c r="C36" s="3"/>
      <c r="D36" s="3"/>
      <c r="E36" s="3">
        <f>Insurance[[#This Row],[Projected Cost]]-Insurance[[#This Row],[Actual Cost]]</f>
        <v>0</v>
      </c>
      <c r="G36" t="s">
        <v>62</v>
      </c>
      <c r="H36" s="3"/>
      <c r="I36" s="3"/>
      <c r="J36" s="3">
        <f>Taxes[[#This Row],[Projected Cost]]-Taxes[[#This Row],[Actual Cost]]</f>
        <v>0</v>
      </c>
    </row>
    <row r="37" spans="1:10" x14ac:dyDescent="0.3">
      <c r="B37" t="s">
        <v>63</v>
      </c>
      <c r="C37" s="3"/>
      <c r="D37" s="3"/>
      <c r="E37" s="3">
        <f>Insurance[[#This Row],[Projected Cost]]-Insurance[[#This Row],[Actual Cost]]</f>
        <v>0</v>
      </c>
      <c r="G37" t="s">
        <v>40</v>
      </c>
      <c r="H37" s="3"/>
      <c r="I37" s="3"/>
      <c r="J37" s="3">
        <f>Taxes[[#This Row],[Projected Cost]]-Taxes[[#This Row],[Actual Cost]]</f>
        <v>0</v>
      </c>
    </row>
    <row r="38" spans="1:10" x14ac:dyDescent="0.3">
      <c r="B38" t="s">
        <v>64</v>
      </c>
      <c r="C38" s="3"/>
      <c r="D38" s="3"/>
      <c r="E38" s="3">
        <f>Insurance[[#This Row],[Projected Cost]]-Insurance[[#This Row],[Actual Cost]]</f>
        <v>0</v>
      </c>
      <c r="G38" t="s">
        <v>43</v>
      </c>
      <c r="H38" s="3"/>
      <c r="I38" s="3"/>
      <c r="J38" s="3">
        <f>SUBTOTAL(109,Taxes[Difference])</f>
        <v>0</v>
      </c>
    </row>
    <row r="39" spans="1:10" x14ac:dyDescent="0.3">
      <c r="B39" t="s">
        <v>40</v>
      </c>
      <c r="C39" s="3"/>
      <c r="D39" s="3"/>
      <c r="E39" s="3">
        <f>Insurance[[#This Row],[Projected Cost]]-Insurance[[#This Row],[Actual Cost]]</f>
        <v>0</v>
      </c>
      <c r="G39" s="14"/>
      <c r="H39" s="14"/>
      <c r="I39" s="14"/>
      <c r="J39" s="14"/>
    </row>
    <row r="40" spans="1:10" x14ac:dyDescent="0.3">
      <c r="B40" t="s">
        <v>43</v>
      </c>
      <c r="C40" s="3"/>
      <c r="D40" s="3"/>
      <c r="E40" s="3">
        <f>SUBTOTAL(109,Insurance[Difference])</f>
        <v>0</v>
      </c>
      <c r="G40" t="s">
        <v>65</v>
      </c>
      <c r="H40" t="s">
        <v>23</v>
      </c>
      <c r="I40" t="s">
        <v>24</v>
      </c>
      <c r="J40" t="s">
        <v>25</v>
      </c>
    </row>
    <row r="41" spans="1:10" x14ac:dyDescent="0.3">
      <c r="B41" s="14"/>
      <c r="C41" s="14"/>
      <c r="D41" s="14"/>
      <c r="E41" s="14"/>
      <c r="G41" t="s">
        <v>66</v>
      </c>
      <c r="H41" s="3"/>
      <c r="I41" s="3"/>
      <c r="J41" s="3">
        <f>Savings[[#This Row],[Projected Cost]]-Savings[[#This Row],[Actual Cost]]</f>
        <v>0</v>
      </c>
    </row>
    <row r="42" spans="1:10" x14ac:dyDescent="0.3">
      <c r="A42" s="11" t="s">
        <v>67</v>
      </c>
      <c r="B42" t="s">
        <v>68</v>
      </c>
      <c r="C42" t="s">
        <v>23</v>
      </c>
      <c r="D42" t="s">
        <v>24</v>
      </c>
      <c r="E42" t="s">
        <v>25</v>
      </c>
      <c r="G42" t="s">
        <v>69</v>
      </c>
      <c r="H42" s="3"/>
      <c r="I42" s="3"/>
      <c r="J42" s="3">
        <f>Savings[[#This Row],[Projected Cost]]-Savings[[#This Row],[Actual Cost]]</f>
        <v>0</v>
      </c>
    </row>
    <row r="43" spans="1:10" x14ac:dyDescent="0.3">
      <c r="B43" t="s">
        <v>70</v>
      </c>
      <c r="C43" s="3"/>
      <c r="D43" s="3"/>
      <c r="E43" s="3">
        <f>Food[[#This Row],[Projected Cost]]-Food[[#This Row],[Actual Cost]]</f>
        <v>0</v>
      </c>
      <c r="G43" t="s">
        <v>40</v>
      </c>
      <c r="H43" s="3"/>
      <c r="I43" s="3"/>
      <c r="J43" s="3">
        <f>Savings[[#This Row],[Projected Cost]]-Savings[[#This Row],[Actual Cost]]</f>
        <v>0</v>
      </c>
    </row>
    <row r="44" spans="1:10" x14ac:dyDescent="0.3">
      <c r="B44" t="s">
        <v>71</v>
      </c>
      <c r="C44" s="3"/>
      <c r="D44" s="3"/>
      <c r="E44" s="3">
        <f>Food[[#This Row],[Projected Cost]]-Food[[#This Row],[Actual Cost]]</f>
        <v>0</v>
      </c>
      <c r="G44" t="s">
        <v>43</v>
      </c>
      <c r="H44" s="3"/>
      <c r="I44" s="3"/>
      <c r="J44" s="3">
        <f>SUBTOTAL(109,Savings[Difference])</f>
        <v>0</v>
      </c>
    </row>
    <row r="45" spans="1:10" x14ac:dyDescent="0.3">
      <c r="B45" t="s">
        <v>40</v>
      </c>
      <c r="C45" s="3"/>
      <c r="D45" s="3"/>
      <c r="E45" s="3">
        <f>Food[[#This Row],[Projected Cost]]-Food[[#This Row],[Actual Cost]]</f>
        <v>0</v>
      </c>
      <c r="G45" s="14"/>
      <c r="H45" s="14"/>
      <c r="I45" s="14"/>
      <c r="J45" s="14"/>
    </row>
    <row r="46" spans="1:10" x14ac:dyDescent="0.3">
      <c r="B46" t="s">
        <v>43</v>
      </c>
      <c r="C46" s="3"/>
      <c r="D46" s="3"/>
      <c r="E46" s="3">
        <f>SUBTOTAL(109,Food[Difference])</f>
        <v>0</v>
      </c>
      <c r="G46" t="s">
        <v>72</v>
      </c>
      <c r="H46" t="s">
        <v>23</v>
      </c>
      <c r="I46" t="s">
        <v>24</v>
      </c>
      <c r="J46" t="s">
        <v>25</v>
      </c>
    </row>
    <row r="47" spans="1:10" x14ac:dyDescent="0.3">
      <c r="B47" s="14"/>
      <c r="C47" s="14"/>
      <c r="D47" s="14"/>
      <c r="E47" s="14"/>
      <c r="G47" t="s">
        <v>73</v>
      </c>
      <c r="H47" s="3"/>
      <c r="I47" s="3"/>
      <c r="J47" s="3">
        <f>Gifts[[#This Row],[Projected Cost]]-Gifts[[#This Row],[Actual Cost]]</f>
        <v>0</v>
      </c>
    </row>
    <row r="48" spans="1:10" x14ac:dyDescent="0.3">
      <c r="A48" s="11" t="s">
        <v>74</v>
      </c>
      <c r="B48" t="s">
        <v>75</v>
      </c>
      <c r="C48" t="s">
        <v>23</v>
      </c>
      <c r="D48" t="s">
        <v>24</v>
      </c>
      <c r="E48" t="s">
        <v>25</v>
      </c>
      <c r="G48" t="s">
        <v>76</v>
      </c>
      <c r="H48" s="3"/>
      <c r="I48" s="3"/>
      <c r="J48" s="3">
        <f>Gifts[[#This Row],[Projected Cost]]-Gifts[[#This Row],[Actual Cost]]</f>
        <v>0</v>
      </c>
    </row>
    <row r="49" spans="1:10" x14ac:dyDescent="0.3">
      <c r="B49" t="s">
        <v>77</v>
      </c>
      <c r="C49" s="3"/>
      <c r="D49" s="3"/>
      <c r="E49" s="3">
        <f>Pets[[#This Row],[Projected Cost]]-Pets[[#This Row],[Actual Cost]]</f>
        <v>0</v>
      </c>
      <c r="G49" t="s">
        <v>78</v>
      </c>
      <c r="H49" s="3"/>
      <c r="I49" s="3"/>
      <c r="J49" s="3">
        <f>Gifts[[#This Row],[Projected Cost]]-Gifts[[#This Row],[Actual Cost]]</f>
        <v>0</v>
      </c>
    </row>
    <row r="50" spans="1:10" x14ac:dyDescent="0.3">
      <c r="B50" t="s">
        <v>79</v>
      </c>
      <c r="C50" s="3"/>
      <c r="D50" s="3"/>
      <c r="E50" s="3">
        <f>Pets[[#This Row],[Projected Cost]]-Pets[[#This Row],[Actual Cost]]</f>
        <v>0</v>
      </c>
      <c r="G50" t="s">
        <v>43</v>
      </c>
      <c r="H50" s="3"/>
      <c r="I50" s="3"/>
      <c r="J50" s="3">
        <f>SUBTOTAL(109,Gifts[Difference])</f>
        <v>0</v>
      </c>
    </row>
    <row r="51" spans="1:10" x14ac:dyDescent="0.3">
      <c r="B51" t="s">
        <v>80</v>
      </c>
      <c r="C51" s="3"/>
      <c r="D51" s="3"/>
      <c r="E51" s="3">
        <f>Pets[[#This Row],[Projected Cost]]-Pets[[#This Row],[Actual Cost]]</f>
        <v>0</v>
      </c>
      <c r="G51" s="14"/>
      <c r="H51" s="14"/>
      <c r="I51" s="14"/>
      <c r="J51" s="14"/>
    </row>
    <row r="52" spans="1:10" x14ac:dyDescent="0.3">
      <c r="B52" t="s">
        <v>81</v>
      </c>
      <c r="C52" s="3"/>
      <c r="D52" s="3"/>
      <c r="E52" s="3">
        <f>Pets[[#This Row],[Projected Cost]]-Pets[[#This Row],[Actual Cost]]</f>
        <v>0</v>
      </c>
      <c r="G52" t="s">
        <v>82</v>
      </c>
      <c r="H52" t="s">
        <v>23</v>
      </c>
      <c r="I52" t="s">
        <v>24</v>
      </c>
      <c r="J52" t="s">
        <v>25</v>
      </c>
    </row>
    <row r="53" spans="1:10" x14ac:dyDescent="0.3">
      <c r="B53" t="s">
        <v>40</v>
      </c>
      <c r="C53" s="3"/>
      <c r="D53" s="3"/>
      <c r="E53" s="3">
        <f>Pets[[#This Row],[Projected Cost]]-Pets[[#This Row],[Actual Cost]]</f>
        <v>0</v>
      </c>
      <c r="G53" t="s">
        <v>83</v>
      </c>
      <c r="H53" s="3"/>
      <c r="I53" s="3"/>
      <c r="J53" s="3">
        <f>Legal[[#This Row],[Projected Cost]]-Legal[[#This Row],[Actual Cost]]</f>
        <v>0</v>
      </c>
    </row>
    <row r="54" spans="1:10" x14ac:dyDescent="0.3">
      <c r="B54" t="s">
        <v>43</v>
      </c>
      <c r="C54" s="3"/>
      <c r="D54" s="3"/>
      <c r="E54" s="3">
        <f>SUBTOTAL(109,Pets[Difference])</f>
        <v>0</v>
      </c>
      <c r="G54" t="s">
        <v>84</v>
      </c>
      <c r="H54" s="3"/>
      <c r="I54" s="3"/>
      <c r="J54" s="3">
        <f>Legal[[#This Row],[Projected Cost]]-Legal[[#This Row],[Actual Cost]]</f>
        <v>0</v>
      </c>
    </row>
    <row r="55" spans="1:10" x14ac:dyDescent="0.3">
      <c r="B55" s="14"/>
      <c r="C55" s="14"/>
      <c r="D55" s="14"/>
      <c r="E55" s="14"/>
      <c r="G55" t="s">
        <v>85</v>
      </c>
      <c r="H55" s="3"/>
      <c r="I55" s="3"/>
      <c r="J55" s="3">
        <f>Legal[[#This Row],[Projected Cost]]-Legal[[#This Row],[Actual Cost]]</f>
        <v>0</v>
      </c>
    </row>
    <row r="56" spans="1:10" x14ac:dyDescent="0.3">
      <c r="A56" s="11" t="s">
        <v>86</v>
      </c>
      <c r="B56" t="s">
        <v>87</v>
      </c>
      <c r="C56" t="s">
        <v>23</v>
      </c>
      <c r="D56" t="s">
        <v>24</v>
      </c>
      <c r="E56" t="s">
        <v>25</v>
      </c>
      <c r="G56" t="s">
        <v>40</v>
      </c>
      <c r="H56" s="3"/>
      <c r="I56" s="3"/>
      <c r="J56" s="3">
        <f>Legal[[#This Row],[Projected Cost]]-Legal[[#This Row],[Actual Cost]]</f>
        <v>0</v>
      </c>
    </row>
    <row r="57" spans="1:10" x14ac:dyDescent="0.3">
      <c r="B57" t="s">
        <v>79</v>
      </c>
      <c r="C57" s="3"/>
      <c r="D57" s="3"/>
      <c r="E57" s="3">
        <f>PersonalCare[[#This Row],[Projected Cost]]-PersonalCare[[#This Row],[Actual Cost]]</f>
        <v>0</v>
      </c>
      <c r="G57" t="s">
        <v>43</v>
      </c>
      <c r="H57" s="3"/>
      <c r="I57" s="3"/>
      <c r="J57" s="3">
        <f>SUBTOTAL(109,Legal[Difference])</f>
        <v>0</v>
      </c>
    </row>
    <row r="58" spans="1:10" x14ac:dyDescent="0.3">
      <c r="B58" t="s">
        <v>88</v>
      </c>
      <c r="C58" s="3"/>
      <c r="D58" s="3"/>
      <c r="E58" s="3">
        <f>PersonalCare[[#This Row],[Projected Cost]]-PersonalCare[[#This Row],[Actual Cost]]</f>
        <v>0</v>
      </c>
      <c r="G58" s="14"/>
      <c r="H58" s="14"/>
      <c r="I58" s="14"/>
      <c r="J58" s="14"/>
    </row>
    <row r="59" spans="1:10" x14ac:dyDescent="0.3">
      <c r="A59" s="11" t="s">
        <v>89</v>
      </c>
      <c r="B59" t="s">
        <v>90</v>
      </c>
      <c r="C59" s="3"/>
      <c r="D59" s="3"/>
      <c r="E59" s="3">
        <f>PersonalCare[[#This Row],[Projected Cost]]-PersonalCare[[#This Row],[Actual Cost]]</f>
        <v>0</v>
      </c>
      <c r="G59" s="50" t="s">
        <v>91</v>
      </c>
      <c r="H59" s="50"/>
      <c r="I59" s="50"/>
      <c r="J59" s="49">
        <f>SUBTOTAL(109,Housing[Projected Cost],Transportation[Projected Cost],Insurance[Projected Cost],Food[Projected Cost],Pets[Projected Cost],PersonalCare[Projected Cost],Entertainment[Projected Cost],Loans[Projected Cost],Taxes[Projected Cost],Savings[Projected Cost],Gifts[Projected Cost],Legal[Projected Cost])</f>
        <v>1195</v>
      </c>
    </row>
    <row r="60" spans="1:10" x14ac:dyDescent="0.3">
      <c r="B60" t="s">
        <v>92</v>
      </c>
      <c r="C60" s="3"/>
      <c r="D60" s="3"/>
      <c r="E60" s="3">
        <f>PersonalCare[[#This Row],[Projected Cost]]-PersonalCare[[#This Row],[Actual Cost]]</f>
        <v>0</v>
      </c>
      <c r="G60" s="50"/>
      <c r="H60" s="50"/>
      <c r="I60" s="50"/>
      <c r="J60" s="49"/>
    </row>
    <row r="61" spans="1:10" x14ac:dyDescent="0.3">
      <c r="B61" t="s">
        <v>93</v>
      </c>
      <c r="C61" s="3"/>
      <c r="D61" s="3"/>
      <c r="E61" s="3">
        <f>PersonalCare[[#This Row],[Projected Cost]]-PersonalCare[[#This Row],[Actual Cost]]</f>
        <v>0</v>
      </c>
      <c r="G61" s="50" t="s">
        <v>94</v>
      </c>
      <c r="H61" s="50"/>
      <c r="I61" s="50"/>
      <c r="J61" s="49">
        <f>SUBTOTAL(109,Housing[Actual Cost],Transportation[Actual Cost],Insurance[Actual Cost],Food[Actual Cost],Pets[Actual Cost],PersonalCare[Actual Cost],Entertainment[Actual Cost],Loans[Actual Cost],Taxes[Actual Cost],Savings[Actual Cost],Gifts[Actual Cost],Legal[Actual Cost])</f>
        <v>1236</v>
      </c>
    </row>
    <row r="62" spans="1:10" x14ac:dyDescent="0.3">
      <c r="B62" t="s">
        <v>95</v>
      </c>
      <c r="C62" s="3"/>
      <c r="D62" s="3"/>
      <c r="E62" s="3">
        <f>PersonalCare[[#This Row],[Projected Cost]]-PersonalCare[[#This Row],[Actual Cost]]</f>
        <v>0</v>
      </c>
      <c r="G62" s="50"/>
      <c r="H62" s="50"/>
      <c r="I62" s="50"/>
      <c r="J62" s="49"/>
    </row>
    <row r="63" spans="1:10" x14ac:dyDescent="0.3">
      <c r="B63" t="s">
        <v>40</v>
      </c>
      <c r="C63" s="3"/>
      <c r="D63" s="3"/>
      <c r="E63" s="3">
        <f>PersonalCare[[#This Row],[Projected Cost]]-PersonalCare[[#This Row],[Actual Cost]]</f>
        <v>0</v>
      </c>
      <c r="G63" s="50" t="s">
        <v>96</v>
      </c>
      <c r="H63" s="50"/>
      <c r="I63" s="50"/>
      <c r="J63" s="49">
        <f>J59-J61</f>
        <v>-41</v>
      </c>
    </row>
    <row r="64" spans="1:10" x14ac:dyDescent="0.3">
      <c r="B64" t="s">
        <v>43</v>
      </c>
      <c r="C64" s="3"/>
      <c r="D64" s="3"/>
      <c r="E64" s="3">
        <f>SUBTOTAL(109,PersonalCare[Difference])</f>
        <v>0</v>
      </c>
      <c r="G64" s="50"/>
      <c r="H64" s="50"/>
      <c r="I64" s="50"/>
      <c r="J64" s="49"/>
    </row>
    <row r="65" spans="2:5" x14ac:dyDescent="0.3">
      <c r="B65" s="14"/>
      <c r="C65" s="14"/>
      <c r="D65" s="14"/>
      <c r="E65" s="14"/>
    </row>
  </sheetData>
  <mergeCells count="20">
    <mergeCell ref="G63:I64"/>
    <mergeCell ref="J63:J64"/>
    <mergeCell ref="J59:J60"/>
    <mergeCell ref="J61:J62"/>
    <mergeCell ref="G61:I62"/>
    <mergeCell ref="J8:J9"/>
    <mergeCell ref="J6:J7"/>
    <mergeCell ref="J4:J5"/>
    <mergeCell ref="G59:I60"/>
    <mergeCell ref="C4:D4"/>
    <mergeCell ref="B8:B10"/>
    <mergeCell ref="B4:B6"/>
    <mergeCell ref="G8:I9"/>
    <mergeCell ref="G6:I7"/>
    <mergeCell ref="G4:I5"/>
    <mergeCell ref="C10:D10"/>
    <mergeCell ref="C9:D9"/>
    <mergeCell ref="C8:D8"/>
    <mergeCell ref="C6:D6"/>
    <mergeCell ref="C5:D5"/>
  </mergeCells>
  <conditionalFormatting sqref="J8:J9">
    <cfRule type="cellIs" dxfId="2" priority="2" operator="lessThan">
      <formula>0</formula>
    </cfRule>
  </conditionalFormatting>
  <conditionalFormatting sqref="J63:J64">
    <cfRule type="cellIs" dxfId="1" priority="1" operator="lessThan">
      <formula>0</formula>
    </cfRule>
  </conditionalFormatting>
  <printOptions horizontalCentered="1"/>
  <pageMargins left="0.4" right="0.4" top="0.4" bottom="0.4" header="0.3" footer="0.3"/>
  <pageSetup scale="74" fitToHeight="0" orientation="portrait" r:id="rId1"/>
  <headerFooter differentFirst="1">
    <oddFooter>Page &amp;P of &amp;N</oddFooter>
  </headerFooter>
  <ignoredErrors>
    <ignoredError sqref="J13:J21 E26:E32 J25:J30 J34:J37 E36:E39 E43:E45 J41:J43 J47:J49 J53:J56 J59:J62 E57:E63 E49:E53" emptyCellReference="1"/>
  </ignoredError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9EC84-896E-4C7B-A027-FEF54F5C2273}">
  <sheetPr>
    <tabColor theme="7"/>
    <pageSetUpPr autoPageBreaks="0" fitToPage="1"/>
  </sheetPr>
  <dimension ref="A1:L122"/>
  <sheetViews>
    <sheetView showGridLines="0" tabSelected="1" zoomScaleNormal="100" workbookViewId="0">
      <selection activeCell="O18" sqref="O18"/>
    </sheetView>
  </sheetViews>
  <sheetFormatPr defaultRowHeight="13" x14ac:dyDescent="0.3"/>
  <cols>
    <col min="1" max="1" width="2.69921875" style="11" customWidth="1"/>
    <col min="2" max="2" width="24.3984375" customWidth="1"/>
    <col min="3" max="3" width="16" style="14" customWidth="1"/>
    <col min="4" max="4" width="13" style="14" customWidth="1"/>
    <col min="5" max="5" width="12.59765625" style="14" customWidth="1"/>
    <col min="6" max="6" width="30.19921875" style="14" customWidth="1"/>
    <col min="7" max="7" width="3" customWidth="1"/>
    <col min="8" max="8" width="30.19921875" customWidth="1"/>
    <col min="9" max="9" width="14" style="14" customWidth="1"/>
    <col min="10" max="10" width="16" style="14" customWidth="1"/>
    <col min="11" max="11" width="9.796875" style="14" customWidth="1"/>
    <col min="12" max="12" width="28.796875" style="14" customWidth="1"/>
    <col min="13" max="13" width="2.69921875" customWidth="1"/>
  </cols>
  <sheetData>
    <row r="1" spans="1:12" s="2" customFormat="1" ht="22" customHeight="1" thickBot="1" x14ac:dyDescent="0.7">
      <c r="A1" s="10"/>
      <c r="B1" s="58"/>
      <c r="C1" s="58"/>
      <c r="D1" s="17"/>
      <c r="E1" s="17"/>
      <c r="F1" s="24" t="s">
        <v>155</v>
      </c>
      <c r="G1" s="24"/>
      <c r="H1" s="23"/>
      <c r="I1" s="17"/>
      <c r="J1" s="17"/>
      <c r="K1" s="17"/>
      <c r="L1" s="17"/>
    </row>
    <row r="3" spans="1:12" ht="25" customHeight="1" x14ac:dyDescent="0.3">
      <c r="B3" s="42" t="s">
        <v>97</v>
      </c>
      <c r="C3" s="53" t="s">
        <v>12</v>
      </c>
      <c r="D3" s="54"/>
      <c r="E3" s="16">
        <v>0</v>
      </c>
      <c r="H3" s="62" t="s">
        <v>152</v>
      </c>
      <c r="I3" s="59" t="s">
        <v>153</v>
      </c>
      <c r="J3" s="59"/>
      <c r="K3" s="56">
        <f>SUM(E6)</f>
        <v>0</v>
      </c>
      <c r="L3" s="56"/>
    </row>
    <row r="4" spans="1:12" x14ac:dyDescent="0.3">
      <c r="B4" s="43"/>
      <c r="C4" s="53" t="s">
        <v>149</v>
      </c>
      <c r="D4" s="54"/>
      <c r="E4" s="16">
        <v>0</v>
      </c>
      <c r="H4" s="62"/>
      <c r="I4" s="60" t="s">
        <v>154</v>
      </c>
      <c r="J4" s="60"/>
      <c r="K4" s="56">
        <f>SUM(K88)</f>
        <v>0</v>
      </c>
      <c r="L4" s="56"/>
    </row>
    <row r="5" spans="1:12" x14ac:dyDescent="0.3">
      <c r="B5" s="43"/>
      <c r="C5" s="53" t="s">
        <v>150</v>
      </c>
      <c r="D5" s="54"/>
      <c r="E5" s="16">
        <v>0</v>
      </c>
      <c r="H5" s="62"/>
      <c r="I5" s="61" t="s">
        <v>151</v>
      </c>
      <c r="J5" s="61"/>
      <c r="K5" s="57">
        <f>SUM(K3-K4)</f>
        <v>0</v>
      </c>
      <c r="L5" s="57"/>
    </row>
    <row r="6" spans="1:12" x14ac:dyDescent="0.3">
      <c r="B6" s="44"/>
      <c r="C6" s="53" t="s">
        <v>16</v>
      </c>
      <c r="D6" s="55"/>
      <c r="E6" s="18">
        <f>SUM(E3:E5)</f>
        <v>0</v>
      </c>
      <c r="K6" s="21"/>
      <c r="L6" s="21"/>
    </row>
    <row r="7" spans="1:12" x14ac:dyDescent="0.3">
      <c r="B7" s="4"/>
      <c r="C7" s="19"/>
      <c r="D7" s="19"/>
      <c r="E7" s="19"/>
      <c r="I7" s="22"/>
      <c r="J7" s="22"/>
      <c r="K7" s="22"/>
    </row>
    <row r="9" spans="1:12" x14ac:dyDescent="0.3">
      <c r="B9" s="27" t="s">
        <v>72</v>
      </c>
      <c r="C9" s="28" t="s">
        <v>147</v>
      </c>
      <c r="D9" s="28" t="s">
        <v>24</v>
      </c>
      <c r="E9" s="28" t="s">
        <v>25</v>
      </c>
      <c r="F9" s="28" t="s">
        <v>101</v>
      </c>
      <c r="H9" s="27" t="s">
        <v>87</v>
      </c>
      <c r="I9" s="28" t="s">
        <v>147</v>
      </c>
      <c r="J9" s="28" t="s">
        <v>24</v>
      </c>
      <c r="K9" s="28" t="s">
        <v>25</v>
      </c>
      <c r="L9" s="28" t="s">
        <v>101</v>
      </c>
    </row>
    <row r="10" spans="1:12" x14ac:dyDescent="0.3">
      <c r="B10" t="s">
        <v>98</v>
      </c>
      <c r="C10" s="20">
        <f t="shared" ref="C10:C12" si="0">SUM(E6)*0.1</f>
        <v>0</v>
      </c>
      <c r="D10" s="20"/>
      <c r="E10" s="41">
        <f>Gifts22[[#This Row],[Budgeted Cost]]-Gifts22[[#This Row],[Actual Cost]]</f>
        <v>0</v>
      </c>
      <c r="F10" s="20"/>
      <c r="G10" s="3"/>
      <c r="H10" t="s">
        <v>120</v>
      </c>
      <c r="I10" s="20"/>
      <c r="J10" s="20"/>
      <c r="K10" s="41">
        <f>PersonalCare25[[#This Row],[Budgeted Cost]]-PersonalCare25[[#This Row],[Actual Cost]]</f>
        <v>0</v>
      </c>
    </row>
    <row r="11" spans="1:12" x14ac:dyDescent="0.3">
      <c r="B11" t="s">
        <v>76</v>
      </c>
      <c r="C11" s="20">
        <f t="shared" si="0"/>
        <v>0</v>
      </c>
      <c r="D11" s="20"/>
      <c r="E11" s="41">
        <f>Gifts22[[#This Row],[Budgeted Cost]]-Gifts22[[#This Row],[Actual Cost]]</f>
        <v>0</v>
      </c>
      <c r="F11" s="20"/>
      <c r="G11" s="3"/>
      <c r="H11" t="s">
        <v>132</v>
      </c>
      <c r="I11" s="20"/>
      <c r="J11" s="20"/>
      <c r="K11" s="41">
        <f>PersonalCare25[[#This Row],[Budgeted Cost]]-PersonalCare25[[#This Row],[Actual Cost]]</f>
        <v>0</v>
      </c>
    </row>
    <row r="12" spans="1:12" x14ac:dyDescent="0.3">
      <c r="B12" t="s">
        <v>78</v>
      </c>
      <c r="C12" s="20">
        <f t="shared" si="0"/>
        <v>0</v>
      </c>
      <c r="D12" s="20"/>
      <c r="E12" s="41">
        <f>Gifts22[[#This Row],[Budgeted Cost]]-Gifts22[[#This Row],[Actual Cost]]</f>
        <v>0</v>
      </c>
      <c r="F12" s="20"/>
      <c r="G12" s="3"/>
      <c r="H12" t="s">
        <v>88</v>
      </c>
      <c r="I12" s="20"/>
      <c r="J12" s="20"/>
      <c r="K12" s="41">
        <f>PersonalCare25[[#This Row],[Budgeted Cost]]-PersonalCare25[[#This Row],[Actual Cost]]</f>
        <v>0</v>
      </c>
    </row>
    <row r="13" spans="1:12" x14ac:dyDescent="0.3">
      <c r="B13" t="s">
        <v>43</v>
      </c>
      <c r="C13" s="20">
        <f>SUBTOTAL(109,Gifts22[Budgeted Cost])</f>
        <v>0</v>
      </c>
      <c r="D13" s="20">
        <f>SUBTOTAL(109,Gifts22[Actual Cost])</f>
        <v>0</v>
      </c>
      <c r="E13" s="40">
        <f>SUBTOTAL(109,Gifts22[Difference])</f>
        <v>0</v>
      </c>
      <c r="H13" t="s">
        <v>92</v>
      </c>
      <c r="I13" s="20"/>
      <c r="J13" s="20"/>
      <c r="K13" s="41">
        <f>PersonalCare25[[#This Row],[Budgeted Cost]]-PersonalCare25[[#This Row],[Actual Cost]]</f>
        <v>0</v>
      </c>
    </row>
    <row r="14" spans="1:12" x14ac:dyDescent="0.3">
      <c r="H14" t="s">
        <v>121</v>
      </c>
      <c r="I14" s="20"/>
      <c r="J14" s="20"/>
      <c r="K14" s="41">
        <f>PersonalCare25[[#This Row],[Budgeted Cost]]-PersonalCare25[[#This Row],[Actual Cost]]</f>
        <v>0</v>
      </c>
    </row>
    <row r="15" spans="1:12" x14ac:dyDescent="0.3">
      <c r="B15" s="25" t="s">
        <v>65</v>
      </c>
      <c r="C15" s="26" t="s">
        <v>147</v>
      </c>
      <c r="D15" s="26" t="s">
        <v>24</v>
      </c>
      <c r="E15" s="26" t="s">
        <v>25</v>
      </c>
      <c r="F15" s="26" t="s">
        <v>101</v>
      </c>
      <c r="H15" t="s">
        <v>95</v>
      </c>
      <c r="I15" s="20"/>
      <c r="J15" s="20"/>
      <c r="K15" s="41">
        <f>PersonalCare25[[#This Row],[Budgeted Cost]]-PersonalCare25[[#This Row],[Actual Cost]]</f>
        <v>0</v>
      </c>
    </row>
    <row r="16" spans="1:12" x14ac:dyDescent="0.3">
      <c r="B16" t="s">
        <v>99</v>
      </c>
      <c r="C16" s="20"/>
      <c r="D16" s="20"/>
      <c r="E16" s="41">
        <f>Savings20[[#This Row],[Budgeted Cost]]-Savings20[[#This Row],[Actual Cost]]</f>
        <v>0</v>
      </c>
      <c r="F16" s="20"/>
      <c r="G16" s="3"/>
      <c r="H16" t="s">
        <v>40</v>
      </c>
      <c r="I16" s="20"/>
      <c r="J16" s="20"/>
      <c r="K16" s="41">
        <f>PersonalCare25[[#This Row],[Budgeted Cost]]-PersonalCare25[[#This Row],[Actual Cost]]</f>
        <v>0</v>
      </c>
    </row>
    <row r="17" spans="2:12" x14ac:dyDescent="0.3">
      <c r="B17" t="s">
        <v>133</v>
      </c>
      <c r="C17" s="20"/>
      <c r="D17" s="20"/>
      <c r="E17" s="41">
        <f>Savings20[[#This Row],[Budgeted Cost]]-Savings20[[#This Row],[Actual Cost]]</f>
        <v>0</v>
      </c>
      <c r="F17" s="20"/>
      <c r="G17" s="3"/>
      <c r="H17" t="s">
        <v>43</v>
      </c>
      <c r="I17" s="20">
        <f>SUBTOTAL(109,PersonalCare25[Budgeted Cost])</f>
        <v>0</v>
      </c>
      <c r="J17" s="20">
        <f>SUBTOTAL(109,PersonalCare25[Actual Cost])</f>
        <v>0</v>
      </c>
      <c r="K17" s="40">
        <f>SUBTOTAL(109,PersonalCare25[Difference])</f>
        <v>0</v>
      </c>
    </row>
    <row r="18" spans="2:12" ht="26" x14ac:dyDescent="0.3">
      <c r="B18" s="15" t="s">
        <v>134</v>
      </c>
      <c r="C18" s="20"/>
      <c r="D18" s="20"/>
      <c r="E18" s="41">
        <f>Savings20[[#This Row],[Budgeted Cost]]-Savings20[[#This Row],[Actual Cost]]</f>
        <v>0</v>
      </c>
      <c r="F18" s="20"/>
      <c r="G18" s="3"/>
    </row>
    <row r="19" spans="2:12" x14ac:dyDescent="0.3">
      <c r="B19" t="s">
        <v>69</v>
      </c>
      <c r="C19" s="20"/>
      <c r="D19" s="20"/>
      <c r="E19" s="41">
        <f>Savings20[[#This Row],[Budgeted Cost]]-Savings20[[#This Row],[Actual Cost]]</f>
        <v>0</v>
      </c>
      <c r="F19" s="20"/>
      <c r="G19" s="3"/>
      <c r="H19" s="25" t="s">
        <v>113</v>
      </c>
      <c r="I19" s="26" t="s">
        <v>147</v>
      </c>
      <c r="J19" s="26" t="s">
        <v>24</v>
      </c>
      <c r="K19" s="26" t="s">
        <v>25</v>
      </c>
      <c r="L19" s="26" t="s">
        <v>101</v>
      </c>
    </row>
    <row r="20" spans="2:12" x14ac:dyDescent="0.3">
      <c r="B20" t="s">
        <v>40</v>
      </c>
      <c r="C20" s="20"/>
      <c r="D20" s="20"/>
      <c r="E20" s="41">
        <f>Savings20[[#This Row],[Budgeted Cost]]-Savings20[[#This Row],[Actual Cost]]</f>
        <v>0</v>
      </c>
      <c r="F20" s="20"/>
      <c r="G20" s="3"/>
      <c r="H20" t="s">
        <v>111</v>
      </c>
      <c r="I20" s="20"/>
      <c r="J20" s="20"/>
      <c r="K20" s="41">
        <f>Pets2327[[#This Row],[Budgeted Cost]]-Pets2327[[#This Row],[Actual Cost]]</f>
        <v>0</v>
      </c>
      <c r="L20" s="20"/>
    </row>
    <row r="21" spans="2:12" x14ac:dyDescent="0.3">
      <c r="B21" t="s">
        <v>43</v>
      </c>
      <c r="C21" s="20">
        <f>SUBTOTAL(109,Savings20[Budgeted Cost])</f>
        <v>0</v>
      </c>
      <c r="D21" s="20">
        <f>SUBTOTAL(109,Savings20[Actual Cost])</f>
        <v>0</v>
      </c>
      <c r="E21" s="40">
        <f>SUBTOTAL(109,Savings20[Difference])</f>
        <v>0</v>
      </c>
      <c r="H21" t="s">
        <v>120</v>
      </c>
      <c r="I21" s="20"/>
      <c r="J21" s="20"/>
      <c r="K21" s="41">
        <f>Pets2327[[#This Row],[Budgeted Cost]]-Pets2327[[#This Row],[Actual Cost]]</f>
        <v>0</v>
      </c>
      <c r="L21" s="20"/>
    </row>
    <row r="22" spans="2:12" x14ac:dyDescent="0.3">
      <c r="H22" t="s">
        <v>132</v>
      </c>
      <c r="I22" s="20"/>
      <c r="J22" s="20"/>
      <c r="K22" s="41">
        <f>Pets2327[[#This Row],[Budgeted Cost]]-Pets2327[[#This Row],[Actual Cost]]</f>
        <v>0</v>
      </c>
      <c r="L22" s="20"/>
    </row>
    <row r="23" spans="2:12" x14ac:dyDescent="0.3">
      <c r="B23" t="s">
        <v>22</v>
      </c>
      <c r="C23" s="14" t="s">
        <v>147</v>
      </c>
      <c r="D23" s="14" t="s">
        <v>24</v>
      </c>
      <c r="E23" s="14" t="s">
        <v>25</v>
      </c>
      <c r="F23" s="14" t="s">
        <v>101</v>
      </c>
      <c r="H23" t="s">
        <v>115</v>
      </c>
      <c r="I23" s="20"/>
      <c r="J23" s="20"/>
      <c r="K23" s="41">
        <f>Pets2327[[#This Row],[Budgeted Cost]]-Pets2327[[#This Row],[Actual Cost]]</f>
        <v>0</v>
      </c>
      <c r="L23" s="20"/>
    </row>
    <row r="24" spans="2:12" x14ac:dyDescent="0.3">
      <c r="B24" t="s">
        <v>27</v>
      </c>
      <c r="C24" s="20"/>
      <c r="D24" s="20"/>
      <c r="E24" s="41">
        <f>Housing14[[#This Row],[Budgeted Cost]]-Housing14[[#This Row],[Actual Cost]]</f>
        <v>0</v>
      </c>
      <c r="H24" s="15" t="s">
        <v>116</v>
      </c>
      <c r="I24" s="20"/>
      <c r="J24" s="20"/>
      <c r="K24" s="41">
        <f>Pets2327[[#This Row],[Budgeted Cost]]-Pets2327[[#This Row],[Actual Cost]]</f>
        <v>0</v>
      </c>
      <c r="L24" s="20"/>
    </row>
    <row r="25" spans="2:12" x14ac:dyDescent="0.3">
      <c r="B25" t="s">
        <v>128</v>
      </c>
      <c r="C25" s="20"/>
      <c r="D25" s="20"/>
      <c r="E25" s="41">
        <f>Housing14[[#This Row],[Budgeted Cost]]-Housing14[[#This Row],[Actual Cost]]</f>
        <v>0</v>
      </c>
      <c r="H25" t="s">
        <v>81</v>
      </c>
      <c r="I25" s="20"/>
      <c r="J25" s="20"/>
      <c r="K25" s="41">
        <f>Pets2327[[#This Row],[Budgeted Cost]]-Pets2327[[#This Row],[Actual Cost]]</f>
        <v>0</v>
      </c>
      <c r="L25" s="20"/>
    </row>
    <row r="26" spans="2:12" x14ac:dyDescent="0.3">
      <c r="B26" t="s">
        <v>31</v>
      </c>
      <c r="C26" s="20"/>
      <c r="D26" s="20"/>
      <c r="E26" s="41">
        <f>Housing14[[#This Row],[Budgeted Cost]]-Housing14[[#This Row],[Actual Cost]]</f>
        <v>0</v>
      </c>
      <c r="H26" t="s">
        <v>117</v>
      </c>
      <c r="I26" s="20"/>
      <c r="J26" s="20"/>
      <c r="K26" s="41">
        <f>Pets2327[[#This Row],[Budgeted Cost]]-Pets2327[[#This Row],[Actual Cost]]</f>
        <v>0</v>
      </c>
      <c r="L26" s="20"/>
    </row>
    <row r="27" spans="2:12" x14ac:dyDescent="0.3">
      <c r="B27" t="s">
        <v>33</v>
      </c>
      <c r="C27" s="20"/>
      <c r="D27" s="20"/>
      <c r="E27" s="41">
        <f>Housing14[[#This Row],[Budgeted Cost]]-Housing14[[#This Row],[Actual Cost]]</f>
        <v>0</v>
      </c>
      <c r="H27" t="s">
        <v>40</v>
      </c>
      <c r="I27" s="20"/>
      <c r="J27" s="20"/>
      <c r="K27" s="41">
        <f>Pets2327[[#This Row],[Budgeted Cost]]-Pets2327[[#This Row],[Actual Cost]]</f>
        <v>0</v>
      </c>
      <c r="L27" s="20"/>
    </row>
    <row r="28" spans="2:12" x14ac:dyDescent="0.3">
      <c r="B28" t="s">
        <v>35</v>
      </c>
      <c r="C28" s="20"/>
      <c r="D28" s="20"/>
      <c r="E28" s="41">
        <f>Housing14[[#This Row],[Budgeted Cost]]-Housing14[[#This Row],[Actual Cost]]</f>
        <v>0</v>
      </c>
      <c r="H28" t="s">
        <v>43</v>
      </c>
      <c r="I28" s="20">
        <f>SUBTOTAL(109,Pets2327[Budgeted Cost])</f>
        <v>0</v>
      </c>
      <c r="J28" s="20">
        <f>SUBTOTAL(109,Pets2327[Actual Cost])</f>
        <v>0</v>
      </c>
      <c r="K28" s="40">
        <f>SUBTOTAL(109,Pets2327[Difference])</f>
        <v>0</v>
      </c>
    </row>
    <row r="29" spans="2:12" x14ac:dyDescent="0.3">
      <c r="B29" t="s">
        <v>125</v>
      </c>
      <c r="C29" s="20"/>
      <c r="D29" s="20"/>
      <c r="E29" s="41">
        <f>Housing14[[#This Row],[Budgeted Cost]]-Housing14[[#This Row],[Actual Cost]]</f>
        <v>0</v>
      </c>
    </row>
    <row r="30" spans="2:12" x14ac:dyDescent="0.3">
      <c r="B30" t="s">
        <v>37</v>
      </c>
      <c r="C30" s="20"/>
      <c r="D30" s="20"/>
      <c r="E30" s="41">
        <f>Housing14[[#This Row],[Budgeted Cost]]-Housing14[[#This Row],[Actual Cost]]</f>
        <v>0</v>
      </c>
      <c r="H30" t="s">
        <v>114</v>
      </c>
      <c r="I30" s="14" t="s">
        <v>147</v>
      </c>
      <c r="J30" s="14" t="s">
        <v>24</v>
      </c>
      <c r="K30" s="14" t="s">
        <v>25</v>
      </c>
      <c r="L30" s="14" t="s">
        <v>101</v>
      </c>
    </row>
    <row r="31" spans="2:12" x14ac:dyDescent="0.3">
      <c r="B31" t="s">
        <v>126</v>
      </c>
      <c r="C31" s="20"/>
      <c r="D31" s="20"/>
      <c r="E31" s="41">
        <f>Housing14[[#This Row],[Budgeted Cost]]-Housing14[[#This Row],[Actual Cost]]</f>
        <v>0</v>
      </c>
      <c r="H31" t="s">
        <v>118</v>
      </c>
      <c r="I31" s="20"/>
      <c r="J31" s="20"/>
      <c r="K31" s="41">
        <f>Pets232728[[#This Row],[Budgeted Cost]]-Pets232728[[#This Row],[Actual Cost]]</f>
        <v>0</v>
      </c>
      <c r="L31" s="20"/>
    </row>
    <row r="32" spans="2:12" x14ac:dyDescent="0.3">
      <c r="B32" t="s">
        <v>127</v>
      </c>
      <c r="C32" s="20"/>
      <c r="D32" s="20"/>
      <c r="E32" s="41">
        <f>Housing14[[#This Row],[Budgeted Cost]]-Housing14[[#This Row],[Actual Cost]]</f>
        <v>0</v>
      </c>
      <c r="H32" t="s">
        <v>112</v>
      </c>
      <c r="I32" s="20"/>
      <c r="J32" s="20"/>
      <c r="K32" s="41">
        <f>Pets232728[[#This Row],[Budgeted Cost]]-Pets232728[[#This Row],[Actual Cost]]</f>
        <v>0</v>
      </c>
      <c r="L32" s="20"/>
    </row>
    <row r="33" spans="2:12" x14ac:dyDescent="0.3">
      <c r="B33" t="s">
        <v>39</v>
      </c>
      <c r="C33" s="20"/>
      <c r="D33" s="20"/>
      <c r="E33" s="41">
        <f>Housing14[[#This Row],[Budgeted Cost]]-Housing14[[#This Row],[Actual Cost]]</f>
        <v>0</v>
      </c>
      <c r="H33" t="s">
        <v>120</v>
      </c>
      <c r="I33" s="20"/>
      <c r="J33" s="20"/>
      <c r="K33" s="41">
        <f>Pets232728[[#This Row],[Budgeted Cost]]-Pets232728[[#This Row],[Actual Cost]]</f>
        <v>0</v>
      </c>
      <c r="L33" s="20"/>
    </row>
    <row r="34" spans="2:12" x14ac:dyDescent="0.3">
      <c r="B34" t="s">
        <v>129</v>
      </c>
      <c r="C34" s="20"/>
      <c r="D34" s="20"/>
      <c r="E34" s="41">
        <f>Housing14[[#This Row],[Budgeted Cost]]-Housing14[[#This Row],[Actual Cost]]</f>
        <v>0</v>
      </c>
      <c r="H34" t="s">
        <v>132</v>
      </c>
      <c r="I34" s="20"/>
      <c r="J34" s="20"/>
      <c r="K34" s="41">
        <f>Pets232728[[#This Row],[Budgeted Cost]]-Pets232728[[#This Row],[Actual Cost]]</f>
        <v>0</v>
      </c>
      <c r="L34" s="20"/>
    </row>
    <row r="35" spans="2:12" x14ac:dyDescent="0.3">
      <c r="B35" t="s">
        <v>130</v>
      </c>
      <c r="C35" s="20"/>
      <c r="D35" s="20"/>
      <c r="E35" s="41">
        <f>Housing14[[#This Row],[Budgeted Cost]]-Housing14[[#This Row],[Actual Cost]]</f>
        <v>0</v>
      </c>
      <c r="H35" t="s">
        <v>80</v>
      </c>
      <c r="I35" s="20"/>
      <c r="J35" s="20"/>
      <c r="K35" s="41">
        <f>Pets232728[[#This Row],[Budgeted Cost]]-Pets232728[[#This Row],[Actual Cost]]</f>
        <v>0</v>
      </c>
      <c r="L35" s="20"/>
    </row>
    <row r="36" spans="2:12" x14ac:dyDescent="0.3">
      <c r="B36" t="s">
        <v>41</v>
      </c>
      <c r="C36" s="20"/>
      <c r="D36" s="20"/>
      <c r="E36" s="41">
        <f>Housing14[[#This Row],[Budgeted Cost]]-Housing14[[#This Row],[Actual Cost]]</f>
        <v>0</v>
      </c>
      <c r="H36" t="s">
        <v>119</v>
      </c>
      <c r="I36" s="20"/>
      <c r="J36" s="20"/>
      <c r="K36" s="41">
        <f>Pets232728[[#This Row],[Budgeted Cost]]-Pets232728[[#This Row],[Actual Cost]]</f>
        <v>0</v>
      </c>
      <c r="L36" s="20"/>
    </row>
    <row r="37" spans="2:12" x14ac:dyDescent="0.3">
      <c r="B37" t="s">
        <v>42</v>
      </c>
      <c r="C37" s="20"/>
      <c r="D37" s="20"/>
      <c r="E37" s="41">
        <f>Housing14[[#This Row],[Budgeted Cost]]-Housing14[[#This Row],[Actual Cost]]</f>
        <v>0</v>
      </c>
      <c r="H37" t="s">
        <v>40</v>
      </c>
      <c r="I37" s="20"/>
      <c r="J37" s="20"/>
      <c r="K37" s="41">
        <f>Pets232728[[#This Row],[Budgeted Cost]]-Pets232728[[#This Row],[Actual Cost]]</f>
        <v>0</v>
      </c>
      <c r="L37" s="20"/>
    </row>
    <row r="38" spans="2:12" x14ac:dyDescent="0.3">
      <c r="B38" t="s">
        <v>136</v>
      </c>
      <c r="C38" s="20"/>
      <c r="D38" s="20"/>
      <c r="E38" s="41">
        <f>Housing14[[#This Row],[Budgeted Cost]]-Housing14[[#This Row],[Actual Cost]]</f>
        <v>0</v>
      </c>
      <c r="H38" t="s">
        <v>43</v>
      </c>
      <c r="I38" s="20">
        <f>SUBTOTAL(109,Pets232728[Budgeted Cost])</f>
        <v>0</v>
      </c>
      <c r="J38" s="20">
        <f>SUBTOTAL(109,Pets232728[Actual Cost])</f>
        <v>0</v>
      </c>
      <c r="K38" s="40">
        <f>SUBTOTAL(109,Pets232728[Difference])</f>
        <v>0</v>
      </c>
    </row>
    <row r="39" spans="2:12" x14ac:dyDescent="0.3">
      <c r="B39" t="s">
        <v>40</v>
      </c>
      <c r="C39" s="20"/>
      <c r="D39" s="20"/>
      <c r="E39" s="41">
        <f>Housing14[[#This Row],[Budgeted Cost]]-Housing14[[#This Row],[Actual Cost]]</f>
        <v>0</v>
      </c>
    </row>
    <row r="40" spans="2:12" x14ac:dyDescent="0.3">
      <c r="B40" t="s">
        <v>43</v>
      </c>
      <c r="C40" s="20">
        <f>SUBTOTAL(109,Housing14[Budgeted Cost])</f>
        <v>0</v>
      </c>
      <c r="D40" s="20">
        <f>SUBTOTAL(109,Housing14[Actual Cost])</f>
        <v>0</v>
      </c>
      <c r="E40" s="40">
        <f>SUBTOTAL(109,Housing14[Difference])</f>
        <v>0</v>
      </c>
      <c r="H40" s="36" t="s">
        <v>122</v>
      </c>
      <c r="I40" s="37" t="s">
        <v>147</v>
      </c>
      <c r="J40" s="37" t="s">
        <v>24</v>
      </c>
      <c r="K40" s="37" t="s">
        <v>25</v>
      </c>
      <c r="L40" s="37" t="s">
        <v>101</v>
      </c>
    </row>
    <row r="41" spans="2:12" x14ac:dyDescent="0.3">
      <c r="H41" t="s">
        <v>77</v>
      </c>
      <c r="I41" s="20"/>
      <c r="J41" s="20"/>
      <c r="K41" s="41">
        <f>Pets23[[#This Row],[Budgeted Cost]]-Pets23[[#This Row],[Actual Cost]]</f>
        <v>0</v>
      </c>
      <c r="L41" s="20"/>
    </row>
    <row r="42" spans="2:12" x14ac:dyDescent="0.3">
      <c r="B42" s="36" t="s">
        <v>46</v>
      </c>
      <c r="C42" s="37" t="s">
        <v>147</v>
      </c>
      <c r="D42" s="37" t="s">
        <v>24</v>
      </c>
      <c r="E42" s="37" t="s">
        <v>25</v>
      </c>
      <c r="F42" s="37" t="s">
        <v>100</v>
      </c>
      <c r="G42" s="3"/>
      <c r="H42" t="s">
        <v>120</v>
      </c>
      <c r="I42" s="20"/>
      <c r="J42" s="20"/>
      <c r="K42" s="41">
        <f>Pets23[[#This Row],[Budgeted Cost]]-Pets23[[#This Row],[Actual Cost]]</f>
        <v>0</v>
      </c>
      <c r="L42" s="20"/>
    </row>
    <row r="43" spans="2:12" x14ac:dyDescent="0.3">
      <c r="B43" t="s">
        <v>105</v>
      </c>
      <c r="C43" s="20"/>
      <c r="D43" s="20"/>
      <c r="E43" s="41">
        <f>Transportation17[[#This Row],[Budgeted Cost]]-Transportation17[[#This Row],[Actual Cost]]</f>
        <v>0</v>
      </c>
      <c r="F43" s="20"/>
      <c r="G43" s="3"/>
      <c r="H43" t="s">
        <v>80</v>
      </c>
      <c r="I43" s="20"/>
      <c r="J43" s="20"/>
      <c r="K43" s="41">
        <f>Pets23[[#This Row],[Budgeted Cost]]-Pets23[[#This Row],[Actual Cost]]</f>
        <v>0</v>
      </c>
      <c r="L43" s="20"/>
    </row>
    <row r="44" spans="2:12" x14ac:dyDescent="0.3">
      <c r="B44" t="s">
        <v>109</v>
      </c>
      <c r="C44" s="20"/>
      <c r="D44" s="20"/>
      <c r="E44" s="41">
        <f>Transportation17[[#This Row],[Budgeted Cost]]-Transportation17[[#This Row],[Actual Cost]]</f>
        <v>0</v>
      </c>
      <c r="F44" s="20"/>
      <c r="G44" s="3"/>
      <c r="H44" t="s">
        <v>81</v>
      </c>
      <c r="I44" s="20"/>
      <c r="J44" s="20"/>
      <c r="K44" s="41">
        <f>Pets23[[#This Row],[Budgeted Cost]]-Pets23[[#This Row],[Actual Cost]]</f>
        <v>0</v>
      </c>
      <c r="L44" s="20"/>
    </row>
    <row r="45" spans="2:12" x14ac:dyDescent="0.3">
      <c r="B45" t="s">
        <v>108</v>
      </c>
      <c r="C45" s="20"/>
      <c r="D45" s="20"/>
      <c r="E45" s="41">
        <f>Transportation17[[#This Row],[Budgeted Cost]]-Transportation17[[#This Row],[Actual Cost]]</f>
        <v>0</v>
      </c>
      <c r="F45" s="20"/>
      <c r="G45" s="3"/>
      <c r="H45" t="s">
        <v>123</v>
      </c>
      <c r="I45" s="20"/>
      <c r="J45" s="20"/>
      <c r="K45" s="41">
        <f>Pets23[[#This Row],[Budgeted Cost]]-Pets23[[#This Row],[Actual Cost]]</f>
        <v>0</v>
      </c>
      <c r="L45" s="20"/>
    </row>
    <row r="46" spans="2:12" x14ac:dyDescent="0.3">
      <c r="B46" t="s">
        <v>110</v>
      </c>
      <c r="C46" s="20"/>
      <c r="D46" s="20"/>
      <c r="E46" s="41">
        <f>Transportation17[[#This Row],[Budgeted Cost]]-Transportation17[[#This Row],[Actual Cost]]</f>
        <v>0</v>
      </c>
      <c r="F46" s="20"/>
      <c r="G46" s="3"/>
      <c r="H46" t="s">
        <v>40</v>
      </c>
      <c r="I46" s="20"/>
      <c r="J46" s="20"/>
      <c r="K46" s="41">
        <f>Pets23[[#This Row],[Budgeted Cost]]-Pets23[[#This Row],[Actual Cost]]</f>
        <v>0</v>
      </c>
      <c r="L46" s="20"/>
    </row>
    <row r="47" spans="2:12" x14ac:dyDescent="0.3">
      <c r="B47" t="s">
        <v>131</v>
      </c>
      <c r="C47" s="20"/>
      <c r="D47" s="20"/>
      <c r="E47" s="41">
        <f>Transportation17[[#This Row],[Budgeted Cost]]-Transportation17[[#This Row],[Actual Cost]]</f>
        <v>0</v>
      </c>
      <c r="F47" s="20"/>
      <c r="G47" s="3"/>
      <c r="H47" t="s">
        <v>43</v>
      </c>
      <c r="I47" s="20">
        <f>SUBTOTAL(109,Pets23[Budgeted Cost])</f>
        <v>0</v>
      </c>
      <c r="J47" s="20">
        <f>SUBTOTAL(109,Pets23[Actual Cost])</f>
        <v>0</v>
      </c>
      <c r="K47" s="40">
        <f>SUBTOTAL(109,Pets23[Difference])</f>
        <v>0</v>
      </c>
    </row>
    <row r="48" spans="2:12" ht="36" customHeight="1" x14ac:dyDescent="0.3">
      <c r="B48" s="15" t="s">
        <v>106</v>
      </c>
      <c r="C48" s="20"/>
      <c r="D48" s="20"/>
      <c r="E48" s="41">
        <f>Transportation17[[#This Row],[Budgeted Cost]]-Transportation17[[#This Row],[Actual Cost]]</f>
        <v>0</v>
      </c>
      <c r="F48" s="20"/>
      <c r="G48" s="3"/>
    </row>
    <row r="49" spans="2:12" x14ac:dyDescent="0.3">
      <c r="B49" s="15" t="s">
        <v>107</v>
      </c>
      <c r="C49" s="20"/>
      <c r="D49" s="20"/>
      <c r="E49" s="41">
        <f>Transportation17[[#This Row],[Budgeted Cost]]-Transportation17[[#This Row],[Actual Cost]]</f>
        <v>0</v>
      </c>
      <c r="F49" s="20"/>
      <c r="G49" s="3"/>
      <c r="H49" s="38" t="s">
        <v>139</v>
      </c>
      <c r="I49" s="39" t="s">
        <v>147</v>
      </c>
      <c r="J49" s="39" t="s">
        <v>24</v>
      </c>
      <c r="K49" s="39" t="s">
        <v>25</v>
      </c>
      <c r="L49" s="39" t="s">
        <v>101</v>
      </c>
    </row>
    <row r="50" spans="2:12" x14ac:dyDescent="0.3">
      <c r="B50" t="s">
        <v>137</v>
      </c>
      <c r="C50" s="20"/>
      <c r="D50" s="20"/>
      <c r="E50" s="41">
        <f>Transportation17[[#This Row],[Budgeted Cost]]-Transportation17[[#This Row],[Actual Cost]]</f>
        <v>0</v>
      </c>
      <c r="F50" s="20"/>
      <c r="G50" s="3"/>
      <c r="H50" t="s">
        <v>28</v>
      </c>
      <c r="I50" s="20"/>
      <c r="J50" s="20"/>
      <c r="K50" s="41">
        <f>Entertainment15[[#This Row],[Budgeted Cost]]-Entertainment15[[#This Row],[Actual Cost]]</f>
        <v>0</v>
      </c>
      <c r="L50" s="20"/>
    </row>
    <row r="51" spans="2:12" x14ac:dyDescent="0.3">
      <c r="B51" t="s">
        <v>40</v>
      </c>
      <c r="C51" s="20"/>
      <c r="D51" s="20"/>
      <c r="E51" s="41">
        <f>Transportation17[[#This Row],[Budgeted Cost]]-Transportation17[[#This Row],[Actual Cost]]</f>
        <v>0</v>
      </c>
      <c r="F51" s="20"/>
      <c r="H51" t="s">
        <v>30</v>
      </c>
      <c r="I51" s="20"/>
      <c r="J51" s="20"/>
      <c r="K51" s="41">
        <f>Entertainment15[[#This Row],[Budgeted Cost]]-Entertainment15[[#This Row],[Actual Cost]]</f>
        <v>0</v>
      </c>
      <c r="L51" s="20"/>
    </row>
    <row r="52" spans="2:12" x14ac:dyDescent="0.3">
      <c r="B52" t="s">
        <v>43</v>
      </c>
      <c r="C52" s="20">
        <f>SUBTOTAL(109,Transportation17[Budgeted Cost])</f>
        <v>0</v>
      </c>
      <c r="D52" s="20">
        <f>SUBTOTAL(109,Transportation17[Actual Cost])</f>
        <v>0</v>
      </c>
      <c r="E52" s="40">
        <f>SUBTOTAL(109,Transportation17[Difference])</f>
        <v>0</v>
      </c>
      <c r="H52" t="s">
        <v>32</v>
      </c>
      <c r="I52" s="20"/>
      <c r="J52" s="20"/>
      <c r="K52" s="41">
        <f>Entertainment15[[#This Row],[Budgeted Cost]]-Entertainment15[[#This Row],[Actual Cost]]</f>
        <v>0</v>
      </c>
      <c r="L52" s="20"/>
    </row>
    <row r="53" spans="2:12" x14ac:dyDescent="0.3">
      <c r="H53" t="s">
        <v>34</v>
      </c>
      <c r="I53" s="20"/>
      <c r="J53" s="20"/>
      <c r="K53" s="41">
        <f>Entertainment15[[#This Row],[Budgeted Cost]]-Entertainment15[[#This Row],[Actual Cost]]</f>
        <v>0</v>
      </c>
      <c r="L53" s="20"/>
    </row>
    <row r="54" spans="2:12" x14ac:dyDescent="0.3">
      <c r="B54" s="38" t="s">
        <v>68</v>
      </c>
      <c r="C54" s="39" t="s">
        <v>147</v>
      </c>
      <c r="D54" s="39" t="s">
        <v>24</v>
      </c>
      <c r="E54" s="39" t="s">
        <v>25</v>
      </c>
      <c r="F54" s="39" t="s">
        <v>101</v>
      </c>
      <c r="G54" s="3"/>
      <c r="H54" t="s">
        <v>36</v>
      </c>
      <c r="I54" s="20"/>
      <c r="J54" s="20"/>
      <c r="K54" s="41">
        <f>Entertainment15[[#This Row],[Budgeted Cost]]-Entertainment15[[#This Row],[Actual Cost]]</f>
        <v>0</v>
      </c>
      <c r="L54" s="20"/>
    </row>
    <row r="55" spans="2:12" x14ac:dyDescent="0.3">
      <c r="B55" t="s">
        <v>70</v>
      </c>
      <c r="C55" s="20"/>
      <c r="D55" s="20"/>
      <c r="E55" s="41">
        <f>Food21[[#This Row],[Budgeted Cost]]-Food21[[#This Row],[Actual Cost]]</f>
        <v>0</v>
      </c>
      <c r="F55" s="20"/>
      <c r="G55" s="3"/>
      <c r="H55" t="s">
        <v>38</v>
      </c>
      <c r="I55" s="20"/>
      <c r="J55" s="20"/>
      <c r="K55" s="41">
        <f>Entertainment15[[#This Row],[Budgeted Cost]]-Entertainment15[[#This Row],[Actual Cost]]</f>
        <v>0</v>
      </c>
      <c r="L55" s="20"/>
    </row>
    <row r="56" spans="2:12" x14ac:dyDescent="0.3">
      <c r="B56" t="s">
        <v>71</v>
      </c>
      <c r="C56" s="20"/>
      <c r="D56" s="20"/>
      <c r="E56" s="41">
        <f>Food21[[#This Row],[Budgeted Cost]]-Food21[[#This Row],[Actual Cost]]</f>
        <v>0</v>
      </c>
      <c r="F56" s="20"/>
      <c r="G56" s="3"/>
      <c r="H56" t="s">
        <v>90</v>
      </c>
      <c r="I56" s="20"/>
      <c r="J56" s="20"/>
      <c r="K56" s="41">
        <f>Entertainment15[[#This Row],[Budgeted Cost]]-Entertainment15[[#This Row],[Actual Cost]]</f>
        <v>0</v>
      </c>
      <c r="L56" s="20"/>
    </row>
    <row r="57" spans="2:12" x14ac:dyDescent="0.3">
      <c r="B57" t="s">
        <v>40</v>
      </c>
      <c r="C57" s="20"/>
      <c r="D57" s="20"/>
      <c r="E57" s="41">
        <f>Food21[[#This Row],[Budgeted Cost]]-Food21[[#This Row],[Actual Cost]]</f>
        <v>0</v>
      </c>
      <c r="F57" s="20"/>
      <c r="H57" t="s">
        <v>140</v>
      </c>
      <c r="I57" s="20"/>
      <c r="J57" s="20"/>
      <c r="K57" s="41">
        <f>Entertainment15[[#This Row],[Budgeted Cost]]-Entertainment15[[#This Row],[Actual Cost]]</f>
        <v>0</v>
      </c>
      <c r="L57" s="20"/>
    </row>
    <row r="58" spans="2:12" x14ac:dyDescent="0.3">
      <c r="B58" t="s">
        <v>43</v>
      </c>
      <c r="C58" s="20">
        <f>SUBTOTAL(109,Food21[Budgeted Cost])</f>
        <v>0</v>
      </c>
      <c r="D58" s="20">
        <f>SUBTOTAL(109,Food21[Actual Cost])</f>
        <v>0</v>
      </c>
      <c r="E58" s="40">
        <f>SUBTOTAL(109,Food21[Difference])</f>
        <v>0</v>
      </c>
      <c r="H58" t="s">
        <v>40</v>
      </c>
      <c r="I58" s="20"/>
      <c r="J58" s="20"/>
      <c r="K58" s="41">
        <f>Entertainment15[[#This Row],[Budgeted Cost]]-Entertainment15[[#This Row],[Actual Cost]]</f>
        <v>0</v>
      </c>
      <c r="L58" s="20"/>
    </row>
    <row r="59" spans="2:12" x14ac:dyDescent="0.3">
      <c r="H59" t="s">
        <v>43</v>
      </c>
      <c r="I59" s="20">
        <f>SUBTOTAL(109,Entertainment15[Budgeted Cost])</f>
        <v>0</v>
      </c>
      <c r="J59" s="20">
        <f>SUBTOTAL(109,Entertainment15[Actual Cost])</f>
        <v>0</v>
      </c>
      <c r="K59" s="40">
        <f>SUBTOTAL(109,Entertainment15[Difference])</f>
        <v>0</v>
      </c>
    </row>
    <row r="60" spans="2:12" x14ac:dyDescent="0.3">
      <c r="B60" s="29" t="s">
        <v>59</v>
      </c>
      <c r="C60" s="30" t="s">
        <v>147</v>
      </c>
      <c r="D60" s="30" t="s">
        <v>24</v>
      </c>
      <c r="E60" s="30" t="s">
        <v>25</v>
      </c>
      <c r="F60" s="30" t="s">
        <v>101</v>
      </c>
    </row>
    <row r="61" spans="2:12" x14ac:dyDescent="0.3">
      <c r="B61" t="s">
        <v>135</v>
      </c>
      <c r="C61" s="20"/>
      <c r="D61" s="20"/>
      <c r="E61" s="41">
        <f>Insurance18[[#This Row],[Budgeted Cost]]-Insurance18[[#This Row],[Actual Cost]]</f>
        <v>0</v>
      </c>
      <c r="F61" s="20"/>
      <c r="H61" s="29" t="s">
        <v>82</v>
      </c>
      <c r="I61" s="30" t="s">
        <v>147</v>
      </c>
      <c r="J61" s="30" t="s">
        <v>24</v>
      </c>
      <c r="K61" s="30" t="s">
        <v>25</v>
      </c>
      <c r="L61" s="30" t="s">
        <v>101</v>
      </c>
    </row>
    <row r="62" spans="2:12" x14ac:dyDescent="0.3">
      <c r="B62" t="s">
        <v>63</v>
      </c>
      <c r="C62" s="20"/>
      <c r="D62" s="20"/>
      <c r="E62" s="41">
        <f>Insurance18[[#This Row],[Budgeted Cost]]-Insurance18[[#This Row],[Actual Cost]]</f>
        <v>0</v>
      </c>
      <c r="F62" s="20"/>
      <c r="H62" t="s">
        <v>83</v>
      </c>
      <c r="I62" s="20"/>
      <c r="J62" s="20"/>
      <c r="K62" s="41">
        <f>Legal24[[#This Row],[Budgeted Cost]]-Legal24[[#This Row],[Actual Cost]]</f>
        <v>0</v>
      </c>
      <c r="L62" s="20"/>
    </row>
    <row r="63" spans="2:12" x14ac:dyDescent="0.3">
      <c r="B63" t="s">
        <v>64</v>
      </c>
      <c r="C63" s="20"/>
      <c r="D63" s="20"/>
      <c r="E63" s="41">
        <f>Insurance18[[#This Row],[Budgeted Cost]]-Insurance18[[#This Row],[Actual Cost]]</f>
        <v>0</v>
      </c>
      <c r="F63" s="20"/>
      <c r="H63" t="s">
        <v>84</v>
      </c>
      <c r="I63" s="20"/>
      <c r="J63" s="20"/>
      <c r="K63" s="41">
        <f>Legal24[[#This Row],[Budgeted Cost]]-Legal24[[#This Row],[Actual Cost]]</f>
        <v>0</v>
      </c>
      <c r="L63" s="20"/>
    </row>
    <row r="64" spans="2:12" x14ac:dyDescent="0.3">
      <c r="B64" t="s">
        <v>40</v>
      </c>
      <c r="C64" s="20"/>
      <c r="D64" s="20"/>
      <c r="E64" s="41">
        <f>Insurance18[[#This Row],[Budgeted Cost]]-Insurance18[[#This Row],[Actual Cost]]</f>
        <v>0</v>
      </c>
      <c r="F64" s="20"/>
      <c r="H64" t="s">
        <v>144</v>
      </c>
      <c r="I64" s="20"/>
      <c r="J64" s="20"/>
      <c r="K64" s="41">
        <f>Legal24[[#This Row],[Budgeted Cost]]-Legal24[[#This Row],[Actual Cost]]</f>
        <v>0</v>
      </c>
      <c r="L64" s="20"/>
    </row>
    <row r="65" spans="2:12" x14ac:dyDescent="0.3">
      <c r="B65" t="s">
        <v>43</v>
      </c>
      <c r="C65" s="20">
        <f>SUBTOTAL(109,Insurance18[Budgeted Cost])</f>
        <v>0</v>
      </c>
      <c r="D65" s="20">
        <f>SUBTOTAL(109,Insurance18[Actual Cost])</f>
        <v>0</v>
      </c>
      <c r="E65" s="40">
        <f>SUBTOTAL(109,Insurance18[Difference])</f>
        <v>0</v>
      </c>
      <c r="H65" t="s">
        <v>85</v>
      </c>
      <c r="I65" s="20"/>
      <c r="J65" s="20"/>
      <c r="K65" s="41">
        <f>Legal24[[#This Row],[Budgeted Cost]]-Legal24[[#This Row],[Actual Cost]]</f>
        <v>0</v>
      </c>
      <c r="L65" s="20"/>
    </row>
    <row r="66" spans="2:12" x14ac:dyDescent="0.3">
      <c r="H66" t="s">
        <v>40</v>
      </c>
      <c r="I66" s="20"/>
      <c r="J66" s="20"/>
      <c r="K66" s="41">
        <f>Legal24[[#This Row],[Budgeted Cost]]-Legal24[[#This Row],[Actual Cost]]</f>
        <v>0</v>
      </c>
      <c r="L66" s="20"/>
    </row>
    <row r="67" spans="2:12" x14ac:dyDescent="0.3">
      <c r="B67" s="31" t="s">
        <v>56</v>
      </c>
      <c r="C67" s="32" t="s">
        <v>147</v>
      </c>
      <c r="D67" s="32" t="s">
        <v>24</v>
      </c>
      <c r="E67" s="32" t="s">
        <v>25</v>
      </c>
      <c r="F67" s="32" t="s">
        <v>101</v>
      </c>
      <c r="H67" t="s">
        <v>43</v>
      </c>
      <c r="I67" s="20">
        <f>SUBTOTAL(109,Legal24[Budgeted Cost])</f>
        <v>0</v>
      </c>
      <c r="J67" s="20">
        <f>SUBTOTAL(109,Legal24[Actual Cost])</f>
        <v>0</v>
      </c>
      <c r="K67" s="40">
        <f>SUBTOTAL(109,Legal24[Difference])</f>
        <v>0</v>
      </c>
    </row>
    <row r="68" spans="2:12" x14ac:dyDescent="0.3">
      <c r="B68" t="s">
        <v>57</v>
      </c>
      <c r="C68" s="20"/>
      <c r="D68" s="20"/>
      <c r="E68" s="41">
        <f>Taxes19[[#This Row],[Budgeted Cost]]-Taxes19[[#This Row],[Actual Cost]]</f>
        <v>0</v>
      </c>
      <c r="F68" s="20"/>
    </row>
    <row r="69" spans="2:12" ht="26" x14ac:dyDescent="0.3">
      <c r="B69" t="s">
        <v>60</v>
      </c>
      <c r="C69" s="20"/>
      <c r="D69" s="20"/>
      <c r="E69" s="41">
        <f>Taxes19[[#This Row],[Budgeted Cost]]-Taxes19[[#This Row],[Actual Cost]]</f>
        <v>0</v>
      </c>
      <c r="F69" s="20"/>
      <c r="H69" s="33" t="s">
        <v>124</v>
      </c>
      <c r="I69" s="32" t="s">
        <v>147</v>
      </c>
      <c r="J69" s="32" t="s">
        <v>24</v>
      </c>
      <c r="K69" s="32" t="s">
        <v>25</v>
      </c>
      <c r="L69" s="32" t="s">
        <v>101</v>
      </c>
    </row>
    <row r="70" spans="2:12" x14ac:dyDescent="0.3">
      <c r="B70" t="s">
        <v>62</v>
      </c>
      <c r="C70" s="20"/>
      <c r="D70" s="20"/>
      <c r="E70" s="41">
        <f>Taxes19[[#This Row],[Budgeted Cost]]-Taxes19[[#This Row],[Actual Cost]]</f>
        <v>0</v>
      </c>
      <c r="F70" s="20"/>
      <c r="H70" t="s">
        <v>145</v>
      </c>
      <c r="I70" s="20"/>
      <c r="J70" s="20"/>
      <c r="K70" s="41">
        <f>Insurance1829[[#This Row],[Budgeted Cost]]-Insurance1829[[#This Row],[Actual Cost]]</f>
        <v>0</v>
      </c>
      <c r="L70" s="20"/>
    </row>
    <row r="71" spans="2:12" x14ac:dyDescent="0.3">
      <c r="B71" t="s">
        <v>40</v>
      </c>
      <c r="C71" s="20"/>
      <c r="D71" s="20"/>
      <c r="E71" s="41">
        <f>Taxes19[[#This Row],[Budgeted Cost]]-Taxes19[[#This Row],[Actual Cost]]</f>
        <v>0</v>
      </c>
      <c r="F71" s="20"/>
      <c r="H71" t="s">
        <v>146</v>
      </c>
      <c r="I71" s="20"/>
      <c r="J71" s="20"/>
      <c r="K71" s="41">
        <f>Insurance1829[[#This Row],[Budgeted Cost]]-Insurance1829[[#This Row],[Actual Cost]]</f>
        <v>0</v>
      </c>
      <c r="L71" s="20"/>
    </row>
    <row r="72" spans="2:12" x14ac:dyDescent="0.3">
      <c r="B72" t="s">
        <v>43</v>
      </c>
      <c r="C72" s="20">
        <f>SUBTOTAL(109,Taxes19[Budgeted Cost])</f>
        <v>0</v>
      </c>
      <c r="D72" s="20">
        <f>SUBTOTAL(109,Taxes19[Actual Cost])</f>
        <v>0</v>
      </c>
      <c r="E72" s="40">
        <f>SUBTOTAL(109,Taxes19[Difference])</f>
        <v>0</v>
      </c>
      <c r="G72" s="3"/>
      <c r="I72" s="20"/>
      <c r="J72" s="20"/>
      <c r="K72" s="41">
        <f>Insurance1829[[#This Row],[Budgeted Cost]]-Insurance1829[[#This Row],[Actual Cost]]</f>
        <v>0</v>
      </c>
      <c r="L72" s="20"/>
    </row>
    <row r="73" spans="2:12" x14ac:dyDescent="0.3">
      <c r="G73" s="3"/>
      <c r="I73" s="20"/>
      <c r="J73" s="20"/>
      <c r="K73" s="41">
        <f>Insurance1829[[#This Row],[Budgeted Cost]]-Insurance1829[[#This Row],[Actual Cost]]</f>
        <v>0</v>
      </c>
      <c r="L73" s="20"/>
    </row>
    <row r="74" spans="2:12" x14ac:dyDescent="0.3">
      <c r="B74" s="34" t="s">
        <v>138</v>
      </c>
      <c r="C74" s="35" t="s">
        <v>147</v>
      </c>
      <c r="D74" s="35" t="s">
        <v>24</v>
      </c>
      <c r="E74" s="35" t="s">
        <v>25</v>
      </c>
      <c r="F74" s="35" t="s">
        <v>101</v>
      </c>
      <c r="G74" s="3"/>
      <c r="I74" s="20"/>
      <c r="J74" s="20"/>
      <c r="K74" s="41">
        <f>Insurance1829[[#This Row],[Budgeted Cost]]-Insurance1829[[#This Row],[Actual Cost]]</f>
        <v>0</v>
      </c>
      <c r="L74" s="20"/>
    </row>
    <row r="75" spans="2:12" x14ac:dyDescent="0.3">
      <c r="B75" t="s">
        <v>102</v>
      </c>
      <c r="C75" s="20"/>
      <c r="D75" s="20"/>
      <c r="E75" s="41">
        <f>Loans16[[#This Row],[Budgeted Cost]]-Loans16[[#This Row],[Actual Cost]]</f>
        <v>0</v>
      </c>
      <c r="F75" s="20"/>
      <c r="G75" s="3"/>
      <c r="I75" s="20"/>
      <c r="J75" s="20"/>
      <c r="K75" s="41">
        <f>Insurance1829[[#This Row],[Budgeted Cost]]-Insurance1829[[#This Row],[Actual Cost]]</f>
        <v>0</v>
      </c>
      <c r="L75" s="20"/>
    </row>
    <row r="76" spans="2:12" x14ac:dyDescent="0.3">
      <c r="B76" t="s">
        <v>103</v>
      </c>
      <c r="C76" s="20"/>
      <c r="D76" s="20"/>
      <c r="E76" s="41">
        <f>Loans16[[#This Row],[Budgeted Cost]]-Loans16[[#This Row],[Actual Cost]]</f>
        <v>0</v>
      </c>
      <c r="F76" s="20"/>
      <c r="G76" s="3"/>
      <c r="I76" s="20"/>
      <c r="J76" s="20"/>
      <c r="K76" s="41">
        <f>Insurance1829[[#This Row],[Budgeted Cost]]-Insurance1829[[#This Row],[Actual Cost]]</f>
        <v>0</v>
      </c>
      <c r="L76" s="20"/>
    </row>
    <row r="77" spans="2:12" x14ac:dyDescent="0.3">
      <c r="B77" t="s">
        <v>104</v>
      </c>
      <c r="C77" s="20"/>
      <c r="D77" s="20"/>
      <c r="E77" s="41">
        <f>Loans16[[#This Row],[Budgeted Cost]]-Loans16[[#This Row],[Actual Cost]]</f>
        <v>0</v>
      </c>
      <c r="F77" s="20"/>
      <c r="G77" s="3"/>
      <c r="I77" s="20"/>
      <c r="J77" s="20"/>
      <c r="K77" s="41">
        <f>Insurance1829[[#This Row],[Budgeted Cost]]-Insurance1829[[#This Row],[Actual Cost]]</f>
        <v>0</v>
      </c>
      <c r="L77" s="20"/>
    </row>
    <row r="78" spans="2:12" x14ac:dyDescent="0.3">
      <c r="B78" t="s">
        <v>142</v>
      </c>
      <c r="C78" s="20"/>
      <c r="D78" s="20"/>
      <c r="E78" s="41">
        <f>Loans16[[#This Row],[Budgeted Cost]]-Loans16[[#This Row],[Actual Cost]]</f>
        <v>0</v>
      </c>
      <c r="F78" s="20"/>
      <c r="G78" s="3"/>
      <c r="I78" s="20"/>
      <c r="J78" s="20"/>
      <c r="K78" s="41">
        <f>Insurance1829[[#This Row],[Budgeted Cost]]-Insurance1829[[#This Row],[Actual Cost]]</f>
        <v>0</v>
      </c>
      <c r="L78" s="20"/>
    </row>
    <row r="79" spans="2:12" x14ac:dyDescent="0.3">
      <c r="B79" t="s">
        <v>143</v>
      </c>
      <c r="C79" s="20"/>
      <c r="D79" s="20"/>
      <c r="E79" s="41">
        <f>Loans16[[#This Row],[Budgeted Cost]]-Loans16[[#This Row],[Actual Cost]]</f>
        <v>0</v>
      </c>
      <c r="F79" s="20"/>
      <c r="G79" s="3"/>
      <c r="I79" s="20"/>
      <c r="J79" s="20"/>
      <c r="K79" s="41">
        <f>Insurance1829[[#This Row],[Budgeted Cost]]-Insurance1829[[#This Row],[Actual Cost]]</f>
        <v>0</v>
      </c>
      <c r="L79" s="20"/>
    </row>
    <row r="80" spans="2:12" x14ac:dyDescent="0.3">
      <c r="B80" t="s">
        <v>141</v>
      </c>
      <c r="C80" s="20"/>
      <c r="D80" s="20"/>
      <c r="E80" s="41">
        <f>Loans16[[#This Row],[Budgeted Cost]]-Loans16[[#This Row],[Actual Cost]]</f>
        <v>0</v>
      </c>
      <c r="F80" s="20"/>
      <c r="I80" s="20"/>
      <c r="J80" s="20"/>
      <c r="K80" s="41">
        <f>Insurance1829[[#This Row],[Budgeted Cost]]-Insurance1829[[#This Row],[Actual Cost]]</f>
        <v>0</v>
      </c>
      <c r="L80" s="20"/>
    </row>
    <row r="81" spans="2:12" x14ac:dyDescent="0.3">
      <c r="B81" t="s">
        <v>141</v>
      </c>
      <c r="C81" s="20"/>
      <c r="D81" s="20"/>
      <c r="E81" s="41">
        <f>Loans16[[#This Row],[Budgeted Cost]]-Loans16[[#This Row],[Actual Cost]]</f>
        <v>0</v>
      </c>
      <c r="F81" s="20"/>
      <c r="I81" s="20"/>
      <c r="J81" s="20"/>
      <c r="K81" s="41">
        <f>Insurance1829[[#This Row],[Budgeted Cost]]-Insurance1829[[#This Row],[Actual Cost]]</f>
        <v>0</v>
      </c>
      <c r="L81" s="20"/>
    </row>
    <row r="82" spans="2:12" x14ac:dyDescent="0.3">
      <c r="B82" t="s">
        <v>141</v>
      </c>
      <c r="C82" s="20"/>
      <c r="D82" s="20"/>
      <c r="E82" s="41">
        <f>Loans16[[#This Row],[Budgeted Cost]]-Loans16[[#This Row],[Actual Cost]]</f>
        <v>0</v>
      </c>
      <c r="F82" s="20"/>
      <c r="H82" t="s">
        <v>43</v>
      </c>
      <c r="I82" s="20">
        <f>SUBTOTAL(109,Insurance1829[Budgeted Cost])</f>
        <v>0</v>
      </c>
      <c r="J82" s="20">
        <f>SUBTOTAL(109,Insurance1829[Actual Cost])</f>
        <v>0</v>
      </c>
      <c r="K82" s="40">
        <f>SUBTOTAL(109,Insurance1829[Difference])</f>
        <v>0</v>
      </c>
    </row>
    <row r="83" spans="2:12" x14ac:dyDescent="0.3">
      <c r="B83" t="s">
        <v>141</v>
      </c>
      <c r="C83" s="20"/>
      <c r="D83" s="20"/>
      <c r="E83" s="41">
        <f>Loans16[[#This Row],[Budgeted Cost]]-Loans16[[#This Row],[Actual Cost]]</f>
        <v>0</v>
      </c>
      <c r="F83" s="20"/>
      <c r="G83" s="3"/>
    </row>
    <row r="84" spans="2:12" x14ac:dyDescent="0.3">
      <c r="B84" t="s">
        <v>141</v>
      </c>
      <c r="C84" s="20"/>
      <c r="D84" s="20"/>
      <c r="E84" s="41">
        <f>Loans16[[#This Row],[Budgeted Cost]]-Loans16[[#This Row],[Actual Cost]]</f>
        <v>0</v>
      </c>
      <c r="F84" s="20"/>
      <c r="G84" s="3"/>
    </row>
    <row r="85" spans="2:12" x14ac:dyDescent="0.3">
      <c r="B85" t="s">
        <v>141</v>
      </c>
      <c r="C85" s="20"/>
      <c r="D85" s="20"/>
      <c r="E85" s="41">
        <f>Loans16[[#This Row],[Budgeted Cost]]-Loans16[[#This Row],[Actual Cost]]</f>
        <v>0</v>
      </c>
      <c r="F85" s="20"/>
      <c r="G85" s="3"/>
    </row>
    <row r="86" spans="2:12" x14ac:dyDescent="0.3">
      <c r="B86" t="s">
        <v>141</v>
      </c>
      <c r="C86" s="20"/>
      <c r="D86" s="20"/>
      <c r="E86" s="41">
        <f>Loans16[[#This Row],[Budgeted Cost]]-Loans16[[#This Row],[Actual Cost]]</f>
        <v>0</v>
      </c>
      <c r="F86" s="20"/>
      <c r="G86" s="3"/>
      <c r="H86" s="50" t="s">
        <v>148</v>
      </c>
      <c r="I86" s="50"/>
      <c r="J86" s="50"/>
      <c r="K86" s="51">
        <f>SUM(C13,C21,C40,C52,C58,C65,C72,C91,I82,I67,I59,I47,I38,I28,I17)</f>
        <v>0</v>
      </c>
      <c r="L86" s="52"/>
    </row>
    <row r="87" spans="2:12" x14ac:dyDescent="0.3">
      <c r="B87" t="s">
        <v>141</v>
      </c>
      <c r="C87" s="20"/>
      <c r="D87" s="20"/>
      <c r="E87" s="41">
        <f>Loans16[[#This Row],[Budgeted Cost]]-Loans16[[#This Row],[Actual Cost]]</f>
        <v>0</v>
      </c>
      <c r="F87" s="20"/>
      <c r="G87" s="3"/>
      <c r="H87" s="50"/>
      <c r="I87" s="50"/>
      <c r="J87" s="50"/>
      <c r="K87" s="51"/>
      <c r="L87" s="52"/>
    </row>
    <row r="88" spans="2:12" x14ac:dyDescent="0.3">
      <c r="B88" t="s">
        <v>141</v>
      </c>
      <c r="C88" s="20"/>
      <c r="D88" s="20"/>
      <c r="E88" s="41">
        <f>Loans16[[#This Row],[Budgeted Cost]]-Loans16[[#This Row],[Actual Cost]]</f>
        <v>0</v>
      </c>
      <c r="F88" s="20"/>
      <c r="G88" s="3"/>
      <c r="H88" s="50" t="s">
        <v>94</v>
      </c>
      <c r="I88" s="50"/>
      <c r="J88" s="50"/>
      <c r="K88" s="51">
        <f>SUM(D13,D21,D40,D52,D58,D65,D72,D91,J82,J67,J59,J47,J38,J28,J17)</f>
        <v>0</v>
      </c>
      <c r="L88" s="52"/>
    </row>
    <row r="89" spans="2:12" x14ac:dyDescent="0.3">
      <c r="B89" t="s">
        <v>141</v>
      </c>
      <c r="C89" s="20"/>
      <c r="D89" s="20"/>
      <c r="E89" s="41">
        <f>Loans16[[#This Row],[Budgeted Cost]]-Loans16[[#This Row],[Actual Cost]]</f>
        <v>0</v>
      </c>
      <c r="F89" s="20"/>
      <c r="G89" s="3"/>
      <c r="H89" s="50"/>
      <c r="I89" s="50"/>
      <c r="J89" s="50"/>
      <c r="K89" s="51"/>
      <c r="L89" s="52"/>
    </row>
    <row r="90" spans="2:12" x14ac:dyDescent="0.3">
      <c r="B90" t="s">
        <v>40</v>
      </c>
      <c r="C90" s="20"/>
      <c r="D90" s="20"/>
      <c r="E90" s="41">
        <f>Loans16[[#This Row],[Budgeted Cost]]-Loans16[[#This Row],[Actual Cost]]</f>
        <v>0</v>
      </c>
      <c r="F90" s="20"/>
      <c r="H90" s="50" t="s">
        <v>96</v>
      </c>
      <c r="I90" s="50"/>
      <c r="J90" s="50"/>
      <c r="K90" s="51">
        <f>K86-K88</f>
        <v>0</v>
      </c>
      <c r="L90" s="52"/>
    </row>
    <row r="91" spans="2:12" x14ac:dyDescent="0.3">
      <c r="B91" t="s">
        <v>43</v>
      </c>
      <c r="C91" s="20">
        <f>SUBTOTAL(109,Loans16[Budgeted Cost])</f>
        <v>0</v>
      </c>
      <c r="D91" s="20">
        <f>SUBTOTAL(109,Loans16[Actual Cost])</f>
        <v>0</v>
      </c>
      <c r="E91" s="40">
        <f>SUBTOTAL(109,Loans16[Difference])</f>
        <v>0</v>
      </c>
      <c r="H91" s="50"/>
      <c r="I91" s="50"/>
      <c r="J91" s="50"/>
      <c r="K91" s="51"/>
      <c r="L91" s="52"/>
    </row>
    <row r="93" spans="2:12" x14ac:dyDescent="0.3">
      <c r="G93" s="3"/>
    </row>
    <row r="94" spans="2:12" x14ac:dyDescent="0.3">
      <c r="G94" s="3"/>
    </row>
    <row r="95" spans="2:12" x14ac:dyDescent="0.3">
      <c r="G95" s="3"/>
    </row>
    <row r="96" spans="2:12" x14ac:dyDescent="0.3">
      <c r="G96" s="3"/>
    </row>
    <row r="97" spans="7:7" x14ac:dyDescent="0.3">
      <c r="G97" s="3"/>
    </row>
    <row r="98" spans="7:7" x14ac:dyDescent="0.3">
      <c r="G98" s="3"/>
    </row>
    <row r="122" spans="2:2" x14ac:dyDescent="0.3">
      <c r="B122" s="14"/>
    </row>
  </sheetData>
  <mergeCells count="19">
    <mergeCell ref="B1:C1"/>
    <mergeCell ref="I3:J3"/>
    <mergeCell ref="I4:J4"/>
    <mergeCell ref="I5:J5"/>
    <mergeCell ref="H3:H5"/>
    <mergeCell ref="H90:J91"/>
    <mergeCell ref="K86:L87"/>
    <mergeCell ref="K88:L89"/>
    <mergeCell ref="K90:L91"/>
    <mergeCell ref="B3:B6"/>
    <mergeCell ref="C3:D3"/>
    <mergeCell ref="C5:D5"/>
    <mergeCell ref="C6:D6"/>
    <mergeCell ref="C4:D4"/>
    <mergeCell ref="K3:L3"/>
    <mergeCell ref="K4:L4"/>
    <mergeCell ref="K5:L5"/>
    <mergeCell ref="H86:J87"/>
    <mergeCell ref="H88:J89"/>
  </mergeCells>
  <phoneticPr fontId="11" type="noConversion"/>
  <conditionalFormatting sqref="K90">
    <cfRule type="cellIs" dxfId="0" priority="1" operator="lessThan">
      <formula>0</formula>
    </cfRule>
  </conditionalFormatting>
  <printOptions horizontalCentered="1"/>
  <pageMargins left="0.25" right="0.25" top="0.75" bottom="0.75" header="0.3" footer="0.3"/>
  <pageSetup scale="54" orientation="portrait" r:id="rId1"/>
  <headerFooter differentFirst="1">
    <oddFooter>Page &amp;P of &amp;N</oddFooter>
    <firstHeader>Page &amp;P</firstHeader>
  </headerFooter>
  <drawing r:id="rId2"/>
  <tableParts count="15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21AA56-93FF-42F2-9B83-858AC84E66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C97F38-AC51-4DF5-A8A1-C688B0C06A98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71af3243-3dd4-4a8d-8c0d-dd76da1f02a5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230e9df3-be65-4c73-a93b-d1236ebd677e"/>
    <ds:schemaRef ds:uri="16c05727-aa75-4e4a-9b5f-8a80a1165891"/>
  </ds:schemaRefs>
</ds:datastoreItem>
</file>

<file path=customXml/itemProps3.xml><?xml version="1.0" encoding="utf-8"?>
<ds:datastoreItem xmlns:ds="http://schemas.openxmlformats.org/officeDocument/2006/customXml" ds:itemID="{A58CDC10-ABEC-4481-B96A-4E286E4D67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TM04101071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</vt:lpstr>
      <vt:lpstr>PERSONAL MONTHLY BUDGET</vt:lpstr>
      <vt:lpstr> MONTHLY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2025-03-23T00:22:24Z</dcterms:created>
  <dcterms:modified xsi:type="dcterms:W3CDTF">2025-03-23T14:42:34Z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